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Outros computadores\Meu modelo Computador\Google Drive\LICITAÇÕES\COMISSÃO PLANEJAMENTO\PROCESSO Nº 07.2024 - SERVIÇOS DE PORTEIRO\PLANILHA DE CUSTOS\"/>
    </mc:Choice>
  </mc:AlternateContent>
  <xr:revisionPtr revIDLastSave="0" documentId="8_{597A46F2-644E-42C3-9A85-5BCCC8803637}" xr6:coauthVersionLast="47" xr6:coauthVersionMax="47" xr10:uidLastSave="{00000000-0000-0000-0000-000000000000}"/>
  <bookViews>
    <workbookView xWindow="-118" yWindow="-118" windowWidth="25370" windowHeight="13667" tabRatio="500" xr2:uid="{00000000-000D-0000-FFFF-FFFF00000000}"/>
  </bookViews>
  <sheets>
    <sheet name="PORTEIRO" sheetId="1" r:id="rId1"/>
    <sheet name="Uniformes" sheetId="4" r:id="rId2"/>
    <sheet name="Quadro-resumo" sheetId="5" r:id="rId3"/>
  </sheets>
  <definedNames>
    <definedName name="_xlnm.Print_Area" localSheetId="0">PORTEIRO!$A$1:$I$162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4" l="1"/>
  <c r="F9" i="4"/>
  <c r="I74" i="1"/>
  <c r="F11" i="4"/>
  <c r="F8" i="4"/>
  <c r="F7" i="4"/>
  <c r="F6" i="4"/>
  <c r="B150" i="1"/>
  <c r="B148" i="1"/>
  <c r="B147" i="1"/>
  <c r="B146" i="1"/>
  <c r="B145" i="1"/>
  <c r="B144" i="1"/>
  <c r="H139" i="1"/>
  <c r="H115" i="1"/>
  <c r="H110" i="1"/>
  <c r="H91" i="1"/>
  <c r="H92" i="1" s="1"/>
  <c r="H67" i="1"/>
  <c r="H95" i="1" s="1"/>
  <c r="H49" i="1"/>
  <c r="I36" i="1"/>
  <c r="I37" i="1" s="1"/>
  <c r="I73" i="1" l="1"/>
  <c r="I79" i="1" s="1"/>
  <c r="I86" i="1" s="1"/>
  <c r="E12" i="4"/>
  <c r="E14" i="4" s="1"/>
  <c r="I125" i="1" s="1"/>
  <c r="I129" i="1" s="1"/>
  <c r="I148" i="1" s="1"/>
  <c r="I38" i="1"/>
  <c r="I43" i="1" s="1"/>
  <c r="I91" i="1" s="1"/>
  <c r="H97" i="1"/>
  <c r="H50" i="1"/>
  <c r="I108" i="1" l="1"/>
  <c r="I93" i="1"/>
  <c r="I106" i="1"/>
  <c r="I66" i="1"/>
  <c r="I107" i="1"/>
  <c r="I105" i="1"/>
  <c r="I65" i="1"/>
  <c r="I104" i="1"/>
  <c r="I120" i="1" s="1"/>
  <c r="I61" i="1"/>
  <c r="I60" i="1"/>
  <c r="I59" i="1"/>
  <c r="I64" i="1"/>
  <c r="I96" i="1"/>
  <c r="I144" i="1"/>
  <c r="I103" i="1"/>
  <c r="I63" i="1"/>
  <c r="I62" i="1"/>
  <c r="I114" i="1"/>
  <c r="I94" i="1"/>
  <c r="I95" i="1"/>
  <c r="I49" i="1"/>
  <c r="I110" i="1"/>
  <c r="I119" i="1" s="1"/>
  <c r="I115" i="1"/>
  <c r="I92" i="1"/>
  <c r="I50" i="1"/>
  <c r="H53" i="1"/>
  <c r="H51" i="1"/>
  <c r="H52" i="1" s="1"/>
  <c r="I52" i="1" s="1"/>
  <c r="I121" i="1" l="1"/>
  <c r="I147" i="1" s="1"/>
  <c r="I97" i="1"/>
  <c r="I146" i="1" s="1"/>
  <c r="I67" i="1"/>
  <c r="I85" i="1" s="1"/>
  <c r="I51" i="1"/>
  <c r="I53" i="1" s="1"/>
  <c r="I84" i="1" l="1"/>
  <c r="I87" i="1" s="1"/>
  <c r="I145" i="1" s="1"/>
  <c r="I149" i="1" s="1"/>
  <c r="I133" i="1" s="1"/>
  <c r="I134" i="1" l="1"/>
  <c r="I151" i="1" s="1"/>
  <c r="C4" i="5" s="1"/>
  <c r="E4" i="5" s="1"/>
  <c r="G4" i="5" s="1"/>
  <c r="G5" i="5" s="1"/>
  <c r="G6" i="5" s="1"/>
  <c r="I137" i="1" l="1"/>
  <c r="I136" i="1"/>
  <c r="I138" i="1"/>
  <c r="I139" i="1" l="1"/>
  <c r="I150" i="1" s="1"/>
</calcChain>
</file>

<file path=xl/sharedStrings.xml><?xml version="1.0" encoding="utf-8"?>
<sst xmlns="http://schemas.openxmlformats.org/spreadsheetml/2006/main" count="266" uniqueCount="184">
  <si>
    <t>PLANILHA DE CUSTOS E FORMAÇÃO DE PREÇOS</t>
  </si>
  <si>
    <r>
      <rPr>
        <b/>
        <sz val="10"/>
        <rFont val="Arial"/>
        <family val="2"/>
        <charset val="1"/>
      </rPr>
      <t>Nº do Processo</t>
    </r>
    <r>
      <rPr>
        <sz val="10"/>
        <rFont val="Arial"/>
        <family val="2"/>
        <charset val="1"/>
      </rPr>
      <t>: 84/2024</t>
    </r>
  </si>
  <si>
    <r>
      <rPr>
        <b/>
        <sz val="10"/>
        <rFont val="Arial"/>
        <family val="2"/>
        <charset val="1"/>
      </rPr>
      <t>Licitação Nº</t>
    </r>
    <r>
      <rPr>
        <sz val="10"/>
        <rFont val="Arial"/>
        <family val="2"/>
        <charset val="1"/>
      </rPr>
      <t>: Pregão Eletrônico 01/2024</t>
    </r>
  </si>
  <si>
    <t>Dia xx/xx/20xx às xx:xx horas (horário de Brasília)</t>
  </si>
  <si>
    <t>Discriminação dos Serviços (Dados Referentes à Contratação)</t>
  </si>
  <si>
    <t>A</t>
  </si>
  <si>
    <t>Data de apresentação da proposta (dia/mês/ano):</t>
  </si>
  <si>
    <t>B</t>
  </si>
  <si>
    <t>Município/UF: Sant’Ana do Livramento – RS (Câmara Municipal)</t>
  </si>
  <si>
    <t>C</t>
  </si>
  <si>
    <t>Ano do Acordo, Convenção ou Dissídio Coletivo: (SEEAC, SINDIASSEIO – RS)</t>
  </si>
  <si>
    <t>D</t>
  </si>
  <si>
    <t>Número de meses de execução contratual:</t>
  </si>
  <si>
    <t>Identificação do Serviço</t>
  </si>
  <si>
    <t>Tipo de Serviço</t>
  </si>
  <si>
    <t>Unidade de Medida</t>
  </si>
  <si>
    <t>Quantidade total a contratar (em função da unidade de medida)</t>
  </si>
  <si>
    <t>1. MÓDULOS</t>
  </si>
  <si>
    <t>Mão de obra</t>
  </si>
  <si>
    <t>Mão de obra vinculada à execução contratual</t>
  </si>
  <si>
    <t>Dados para composição dos custos referentes à mão-de-obra</t>
  </si>
  <si>
    <t>Tipo de serviço (mesmo serviço com características distintas)</t>
  </si>
  <si>
    <t>Classificação Brasileira de Ocupações</t>
  </si>
  <si>
    <t>Salário Nominativo da Categoria Profissional -  para a jornada de 40 h/sem</t>
  </si>
  <si>
    <t>Categoria profissional (vinculada à execução contratual)</t>
  </si>
  <si>
    <t>PORTEIRO</t>
  </si>
  <si>
    <t>Sindicato do Dissísio/Convenção Coletiva</t>
  </si>
  <si>
    <t>SEEAC, SINDIASSEIO - RS)</t>
  </si>
  <si>
    <t>Número de Registro do Dissísio/Convenção Coletiva no TEM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</si>
  <si>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</si>
  <si>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</si>
  <si>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</si>
  <si>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</si>
  <si>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</si>
  <si>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  ( jornada 40 horas semanais) ref. A 200 horas mensais</t>
  </si>
  <si>
    <t xml:space="preserve">Adicional Periculosidade </t>
  </si>
  <si>
    <t>Adicional Insalubridade</t>
  </si>
  <si>
    <t>Adicional Noturno</t>
  </si>
  <si>
    <t>E</t>
  </si>
  <si>
    <t>Adicional de hora noturna reduzida</t>
  </si>
  <si>
    <t>F</t>
  </si>
  <si>
    <t>Adicional de hora extra</t>
  </si>
  <si>
    <t>G</t>
  </si>
  <si>
    <t>Outros (especificar)</t>
  </si>
  <si>
    <t>TOTAL DO MÓDULO 1</t>
  </si>
  <si>
    <t>MÓDULO 2 –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</si>
  <si>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</si>
  <si>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</si>
  <si>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</si>
  <si>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</si>
  <si>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</si>
  <si>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SUBTOTAL SUBMÓDULO 2.1</t>
  </si>
  <si>
    <t>Incidência Submódulo 2.2 sobre o Submódulo 2.1</t>
  </si>
  <si>
    <t>TOTAL SUBMÓDULO 2.1</t>
  </si>
  <si>
    <t>Submódulo 2.2 -  Encargos Previdenciários (GPS), Fundo de Garantia por Tempo de Serviço (FGTS) e outras contribuições</t>
  </si>
  <si>
    <t>2.2</t>
  </si>
  <si>
    <t>GPS, FGTS e outras contribuições</t>
  </si>
  <si>
    <t>INSS</t>
  </si>
  <si>
    <t>Salário Educação</t>
  </si>
  <si>
    <t>SAT</t>
  </si>
  <si>
    <t>SESC ou SESI</t>
  </si>
  <si>
    <t>SENAI - SENAC</t>
  </si>
  <si>
    <t>SEBRAE</t>
  </si>
  <si>
    <t>INCRA</t>
  </si>
  <si>
    <t>H</t>
  </si>
  <si>
    <t>FGTS</t>
  </si>
  <si>
    <t>TOTAL SUBMÓDULO 2.2</t>
  </si>
  <si>
    <t>Submódulo 2.3 -  Benefícios Mensais e Diários</t>
  </si>
  <si>
    <t>2.3</t>
  </si>
  <si>
    <t>Benefícios Mensais e Diários</t>
  </si>
  <si>
    <t>Transporte</t>
  </si>
  <si>
    <t>Auxílio-Refeição/Alimentação</t>
  </si>
  <si>
    <t>Assistência Médica e Familiar</t>
  </si>
  <si>
    <t>-</t>
  </si>
  <si>
    <t>Outros (Benefício Social Familiar)</t>
  </si>
  <si>
    <t>TOTAL SUBMÓDULO 2.3</t>
  </si>
  <si>
    <t>Quadro-resumo do Módulo 2 - Encargos e Benefícios anuais, mensais e diários</t>
  </si>
  <si>
    <t>Encargos e Benefícios anuais, mensais e diários</t>
  </si>
  <si>
    <t>TOTAL DO MÓDULO 2</t>
  </si>
  <si>
    <t>MÓDULO 3 – PROVISÃO 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</si>
  <si>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</si>
  <si>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</si>
  <si>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</si>
  <si>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</si>
  <si>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</si>
  <si>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</si>
  <si>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 Trabalhado</t>
  </si>
  <si>
    <t>TOTAL MÓDULO 3</t>
  </si>
  <si>
    <t>MÓDULO 4 – CUSTO DE REPOSIÇÃO DO PROFISSIONAL AUSENTE</t>
  </si>
  <si>
    <t>Submódulo 4.1 - Substituto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</si>
  <si>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</si>
  <si>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</si>
  <si>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</si>
  <si>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</si>
  <si>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</si>
  <si>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</si>
  <si>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</si>
  <si>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</si>
  <si>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TOTAL SUBMÓDULO 4.1</t>
  </si>
  <si>
    <t>Submódulo 4.2 - Substituto na Intrajornada</t>
  </si>
  <si>
    <t>4.2</t>
  </si>
  <si>
    <t>Substituto na cobertura de Intervalo para repouso ou alimentação</t>
  </si>
  <si>
    <t>TOTAL SUBMÓDULO 4.2</t>
  </si>
  <si>
    <t>Quadro-resumo do Módulo 4 - Custo de Reposição do Profissional Ausente</t>
  </si>
  <si>
    <t>Custo de Reposição do Profissional Ausente</t>
  </si>
  <si>
    <t>Substituto nas Ausências Legais</t>
  </si>
  <si>
    <t>Substituto na Intrajornada</t>
  </si>
  <si>
    <t>TOTAL DO MÓDULO 4</t>
  </si>
  <si>
    <t>MÓDULO 5 - INSUMOS DIVERSOS</t>
  </si>
  <si>
    <t>Insumos Diversos</t>
  </si>
  <si>
    <t>Uniformes</t>
  </si>
  <si>
    <t>Materiais</t>
  </si>
  <si>
    <t>Equipamentos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</si>
  <si>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</si>
  <si>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</si>
  <si>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</si>
  <si>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</si>
  <si>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</si>
  <si>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</si>
  <si>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</si>
  <si>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Tributos Federais (especificar)</t>
  </si>
  <si>
    <t>C.2</t>
  </si>
  <si>
    <t>Tributos Estaduais (especificar)</t>
  </si>
  <si>
    <t>C.3</t>
  </si>
  <si>
    <t>Tributos Municipais (ISS)</t>
  </si>
  <si>
    <t>TOTAL DO MÓDULO 6</t>
  </si>
  <si>
    <r>
      <rPr>
        <b/>
        <sz val="8"/>
        <rFont val="Arial"/>
        <family val="2"/>
        <charset val="1"/>
      </rPr>
      <t>Nota 1</t>
    </r>
    <r>
      <rPr>
        <sz val="8"/>
        <rFont val="Arial"/>
        <family val="2"/>
        <charset val="1"/>
      </rPr>
      <t>: Custos Indiretos, Tributos e Lucro por empregado.</t>
    </r>
  </si>
  <si>
    <r>
      <rPr>
        <b/>
        <sz val="8"/>
        <rFont val="Arial"/>
        <family val="2"/>
        <charset val="1"/>
      </rPr>
      <t>Nota 2</t>
    </r>
    <r>
      <rPr>
        <sz val="8"/>
        <rFont val="Arial"/>
        <family val="2"/>
        <charset val="1"/>
      </rPr>
      <t>: O valor referente a tributos é obtido aplicando-se o percentual sobre o valor do faturamento.</t>
    </r>
  </si>
  <si>
    <t>QUADRO RESUMO DO CUSTO POR EMPREGADO</t>
  </si>
  <si>
    <t>Mão-de-Obra vinculada à execução contratual (valor por empregado)</t>
  </si>
  <si>
    <t>Subtotal (A + B + C + D + E))</t>
  </si>
  <si>
    <t>VALOR TOTAL MENSAL POR EMPREGADO</t>
  </si>
  <si>
    <t>Item</t>
  </si>
  <si>
    <t>Descrição</t>
  </si>
  <si>
    <t>Unid.</t>
  </si>
  <si>
    <t>Quant./ano</t>
  </si>
  <si>
    <t>Valores</t>
  </si>
  <si>
    <t>Custo Unit.</t>
  </si>
  <si>
    <t>Custo Total</t>
  </si>
  <si>
    <t>Unid</t>
  </si>
  <si>
    <t>Par</t>
  </si>
  <si>
    <t>Custo anual do uniforme, por empregado</t>
  </si>
  <si>
    <t>QUADRO-RESUMO DO VALOR DOS SERVIÇOS</t>
  </si>
  <si>
    <t>Tipo de Serviço (A)</t>
  </si>
  <si>
    <t>Valor Proposto por Empregado (B)</t>
  </si>
  <si>
    <t>Qtde. de Empregados por Posto (C)</t>
  </si>
  <si>
    <t>Valor Proposto por Posto       (D) = (B x C)</t>
  </si>
  <si>
    <t>Qtde. de Postos (E)</t>
  </si>
  <si>
    <t>Valor Mensal do Serviço          (F) = (D x E)</t>
  </si>
  <si>
    <t>Valor Anual do Contrato</t>
  </si>
  <si>
    <t>RS004917/2023</t>
  </si>
  <si>
    <t>Calça comprida com elástico e cordão, em brim leve 100% CO (algodão), com bolso nas laterais, na cor cinza.</t>
  </si>
  <si>
    <t>Camisa manga longa, confeccionada em tecido de brim leve 100 % CO (algodão), emblema da empresa bordado no bolso localizado no lado superior esquerdo, mangas longas, na cor cinza.</t>
  </si>
  <si>
    <t>Camisa manga curta (tipo jaleco curto), confeccionada em tecido de brim leve 100 % CO (algodão), emblema da empresa bordado no bolso localizado no lado superior esquerdo, mangas curtas, na cor cinza.</t>
  </si>
  <si>
    <t>Meia em algodão, tipo soquete, de boa qualidade.</t>
  </si>
  <si>
    <t>Sapato tipo tênis preto em couro, fechado, hidrofugado, solado baixo de Poliuretano bi densidade – Flexível, com palmilha removível antibacteriana, marcas Arteflex. EPI Brasil ou similar.</t>
  </si>
  <si>
    <t>Jaqueta na cor cinza, em tecido de boa qualidade, emblema da empresa bordado no bolso localizado no lado superior esquerdo, com ziper frontal, bolso e capuz.</t>
  </si>
  <si>
    <t>Uniformes - Porteiro</t>
  </si>
  <si>
    <t>Porteiro</t>
  </si>
  <si>
    <t>Valor Mensal dos Serviços</t>
  </si>
  <si>
    <t>OBS: Os preços foram consultados através de pesquisa na internet e em contratações públicas.</t>
  </si>
  <si>
    <t>Sant'Ana do Livramento, 23 de setembro de 2024.</t>
  </si>
  <si>
    <t>Contratação de serviços de empresa agenciadora de mão de obra para 1 (um) posto de trabalho no serviço de
portaria/recepção, a serem executados com regime de dedicação exclusiva de mão de obra</t>
  </si>
  <si>
    <t>Serviço</t>
  </si>
  <si>
    <t>Bruno Gisler Dalmolin</t>
  </si>
  <si>
    <t>Comissão de Planejamento:</t>
  </si>
  <si>
    <t>Álvaro Couto Monson</t>
  </si>
  <si>
    <t>Mauro Altino Pereira de Souza Júnior</t>
  </si>
  <si>
    <r>
      <rPr>
        <b/>
        <sz val="8"/>
        <rFont val="Arial"/>
        <family val="2"/>
      </rPr>
      <t>Nota:</t>
    </r>
    <r>
      <rPr>
        <sz val="8"/>
        <rFont val="Arial"/>
        <family val="2"/>
        <charset val="1"/>
      </rPr>
      <t xml:space="preserve"> Valores mensais por empregado.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</si>
  <si>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  <charset val="1"/>
      </rPr>
      <t>: Os itens que contemplam o módulo 4 se referem ao custo dos dias trabalhados pelo repositor/substituto, quando o empregado alocado na prestação de serviço estiver ausente, conforme as previsões estabelecidas na legislação.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</si>
  <si>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  <charset val="1"/>
      </rPr>
      <t>: O valor informado deverá ser o custo real do benefício (descontado o valor eventualmente pago pelo empregado).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</si>
  <si>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  <charset val="1"/>
      </rPr>
      <t>: Observar a previsão dos benefícios contidos em Acordos, Convenções e Dissídios Coletivos de Trabalho e atentar-se ao disposto no art. 6º desta Instrução Normativa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</si>
  <si>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  <charset val="1"/>
      </rPr>
      <t>: Os percentuais dos encargos previdenciários, do FGTS e demais contribuições são aqueles estabelecidos pela legislação vigente.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</si>
  <si>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  <charset val="1"/>
      </rPr>
      <t>: O SAT a depender do grau de risco do serviço irá variar entre 1%, para risco leve, de 2%, para risco médio, e de 3% de risco grave.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</si>
  <si>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  <charset val="1"/>
      </rPr>
      <t>: Esses percentuais incidem sobre o Módulo 1 e o Submódulo 2.1.</t>
    </r>
  </si>
  <si>
    <r>
      <rPr>
        <b/>
        <sz val="8"/>
        <rFont val="Arial"/>
        <family val="2"/>
      </rPr>
      <t>Nota 1:</t>
    </r>
    <r>
      <rPr>
        <sz val="8"/>
        <rFont val="Arial"/>
        <family val="2"/>
        <charset val="1"/>
      </rPr>
      <t xml:space="preserve"> Como a planilha de custos e formação de preços é calculada mensalmente, provisiona-se proporcionalmente 1/12 (um doze avos) dos valores referentes a gratificação natalina, férias e adicional de férias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</si>
  <si>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  <charset val="1"/>
      </rPr>
      <t xml:space="preserve">: O adicional de férias contido no Submódulo 2.1 corresponde a 1/3 (um terço) da remuneração que por sua vez é divido por 12 (doze) conforme Nota 1 acima. </t>
    </r>
  </si>
  <si>
    <r>
      <rPr>
        <b/>
        <sz val="8"/>
        <rFont val="Arial"/>
        <family val="2"/>
      </rPr>
      <t>Nota 3:</t>
    </r>
    <r>
      <rPr>
        <sz val="8"/>
        <rFont val="Arial"/>
        <family val="2"/>
        <charset val="1"/>
      </rPr>
      <t xml:space="preserve"> Levando em consideração a vigência contratual prevista no art. 106 E 107 da Lei nº 14.133, de 01 de abril de 2021, a rubrica férias tem como objetivo principal suprir a necessidade do pagamento das férias remuneradas ao final do contrato de 12 meses. Esta rubrica, quando da prorrogação contratual, torna-se custo não renovável.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</si>
  <si>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  <charset val="1"/>
      </rPr>
      <t>: O Módulo 1 refere-se ao valor mensal devido ao empregado pela prestação do serviço no período de 12 meses.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</si>
  <si>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  <charset val="1"/>
      </rPr>
      <t>: Deverá ser elaborado um quadro para cada tipo de serviço.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</si>
  <si>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  <charset val="1"/>
      </rPr>
      <t>: A planilha será calculada considerando o valor mensal do empregado.</t>
    </r>
  </si>
  <si>
    <r>
      <rPr>
        <b/>
        <sz val="8"/>
        <rFont val="Arial"/>
        <family val="2"/>
      </rPr>
      <t>Nota 1:</t>
    </r>
    <r>
      <rPr>
        <sz val="8"/>
        <rFont val="Arial"/>
        <family val="2"/>
        <charset val="1"/>
      </rPr>
      <t xml:space="preserve"> Esta tabela poderá ser adaptada às características do serviço contratado, inclusive no que concerne às rubricas e suas respectivas provisões e/ou estimativas, desde que haja justificativa.</t>
    </r>
  </si>
  <si>
    <r>
      <rPr>
        <b/>
        <sz val="8"/>
        <rFont val="Arial"/>
        <family val="2"/>
      </rPr>
      <t>Nota 2:</t>
    </r>
    <r>
      <rPr>
        <sz val="8"/>
        <rFont val="Arial"/>
        <family val="2"/>
        <charset val="1"/>
      </rPr>
      <t xml:space="preserve"> As provisões constantes desta planilha poderão ser desnecessárias quando se tratar de determinados serviços que prescindam da dedicação exclusiva dos trabalhadores da contratada para com a Administração.</t>
    </r>
  </si>
  <si>
    <r>
      <t xml:space="preserve">Custo Efetivo mensal do uniforme e seus complementos por empregado </t>
    </r>
    <r>
      <rPr>
        <b/>
        <i/>
        <sz val="11"/>
        <rFont val="Arial"/>
        <family val="2"/>
        <charset val="1"/>
      </rPr>
      <t>(custo anual / 12 meses)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</si>
</sst>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R$ &quot;* #,##0.00_);_(&quot;R$ &quot;* \(#,##0.00\);_(&quot;R$ &quot;* \-??_);_(@_)"/>
    <numFmt numFmtId="165" formatCode="_(* #,##0.00_);_(* \(#,##0.00\);_(* \-??_);_(@_)"/>
    <numFmt numFmtId="166" formatCode="_-* #,##0.00_-;\-* #,##0.00_-;_-* \-??_-;_-@_-"/>
    <numFmt numFmtId="167" formatCode="d/m/yyyy"/>
    <numFmt numFmtId="168" formatCode="&quot;R$ &quot;#,##0.00_);[Red]&quot;(R$ &quot;#,##0.00\)"/>
    <numFmt numFmtId="169" formatCode="&quot;R$ &quot;#,##0.00"/>
  </numFmts>
  <fonts count="20"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MT"/>
      <family val="2"/>
      <charset val="1"/>
    </font>
    <font>
      <b/>
      <sz val="8"/>
      <name val="Arial"/>
      <family val="2"/>
      <charset val="1"/>
    </font>
    <font>
      <sz val="10"/>
      <color theme="3" tint="0.39988402966399123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</font>
    <font>
      <b/>
      <i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BFBFBF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164" fontId="10" fillId="0" borderId="0" applyBorder="0" applyProtection="0"/>
    <xf numFmtId="9" fontId="10" fillId="0" borderId="0" applyBorder="0" applyProtection="0"/>
    <xf numFmtId="164" fontId="10" fillId="0" borderId="0" applyBorder="0" applyProtection="0"/>
    <xf numFmtId="0" fontId="1" fillId="0" borderId="0"/>
    <xf numFmtId="0" fontId="1" fillId="0" borderId="0"/>
    <xf numFmtId="165" fontId="10" fillId="0" borderId="0" applyBorder="0" applyProtection="0"/>
    <xf numFmtId="166" fontId="10" fillId="0" borderId="0" applyBorder="0" applyProtection="0"/>
  </cellStyleXfs>
  <cellXfs count="129">
    <xf numFmtId="0" fontId="0" fillId="0" borderId="0" xfId="0"/>
    <xf numFmtId="0" fontId="0" fillId="0" borderId="0" xfId="0" applyFont="1" applyAlignment="1" applyProtection="1"/>
    <xf numFmtId="0" fontId="0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0" fillId="0" borderId="0" xfId="0" applyFont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167" fontId="0" fillId="0" borderId="2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8" fontId="0" fillId="0" borderId="2" xfId="0" applyNumberFormat="1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wrapText="1"/>
    </xf>
    <xf numFmtId="167" fontId="5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0" borderId="2" xfId="0" applyFont="1" applyBorder="1" applyAlignment="1" applyProtection="1"/>
    <xf numFmtId="4" fontId="0" fillId="0" borderId="2" xfId="0" applyNumberFormat="1" applyFont="1" applyBorder="1" applyAlignment="1" applyProtection="1"/>
    <xf numFmtId="10" fontId="0" fillId="0" borderId="2" xfId="2" applyNumberFormat="1" applyFont="1" applyBorder="1" applyAlignment="1" applyProtection="1">
      <alignment horizontal="center"/>
    </xf>
    <xf numFmtId="4" fontId="2" fillId="2" borderId="2" xfId="0" applyNumberFormat="1" applyFont="1" applyFill="1" applyBorder="1" applyAlignment="1" applyProtection="1"/>
    <xf numFmtId="0" fontId="2" fillId="0" borderId="0" xfId="0" applyFont="1" applyBorder="1" applyAlignment="1" applyProtection="1"/>
    <xf numFmtId="0" fontId="2" fillId="0" borderId="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0" fontId="2" fillId="0" borderId="2" xfId="0" applyNumberFormat="1" applyFont="1" applyBorder="1" applyAlignment="1" applyProtection="1">
      <alignment horizontal="center"/>
    </xf>
    <xf numFmtId="4" fontId="0" fillId="0" borderId="2" xfId="0" applyNumberFormat="1" applyFont="1" applyBorder="1" applyAlignment="1" applyProtection="1">
      <alignment horizontal="right"/>
    </xf>
    <xf numFmtId="4" fontId="2" fillId="0" borderId="2" xfId="0" applyNumberFormat="1" applyFont="1" applyBorder="1" applyAlignment="1" applyProtection="1"/>
    <xf numFmtId="10" fontId="0" fillId="0" borderId="2" xfId="0" applyNumberFormat="1" applyFont="1" applyBorder="1" applyAlignment="1" applyProtection="1">
      <alignment horizontal="center"/>
    </xf>
    <xf numFmtId="166" fontId="0" fillId="0" borderId="0" xfId="0" applyNumberFormat="1" applyFont="1" applyAlignment="1" applyProtection="1"/>
    <xf numFmtId="164" fontId="0" fillId="0" borderId="0" xfId="1" applyFont="1" applyBorder="1" applyAlignment="1" applyProtection="1"/>
    <xf numFmtId="0" fontId="0" fillId="0" borderId="0" xfId="0" applyFont="1" applyBorder="1" applyAlignment="1" applyProtection="1">
      <alignment horizontal="left" vertical="center"/>
    </xf>
    <xf numFmtId="0" fontId="0" fillId="3" borderId="0" xfId="0" applyFont="1" applyFill="1" applyAlignment="1" applyProtection="1"/>
    <xf numFmtId="10" fontId="2" fillId="3" borderId="2" xfId="0" applyNumberFormat="1" applyFont="1" applyFill="1" applyBorder="1" applyAlignment="1" applyProtection="1">
      <alignment horizontal="center"/>
    </xf>
    <xf numFmtId="4" fontId="2" fillId="3" borderId="2" xfId="0" applyNumberFormat="1" applyFont="1" applyFill="1" applyBorder="1" applyAlignment="1" applyProtection="1"/>
    <xf numFmtId="0" fontId="0" fillId="3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/>
    </xf>
    <xf numFmtId="10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/>
    <xf numFmtId="0" fontId="2" fillId="0" borderId="6" xfId="0" applyFont="1" applyBorder="1" applyAlignment="1" applyProtection="1">
      <alignment horizontal="center"/>
    </xf>
    <xf numFmtId="10" fontId="0" fillId="0" borderId="2" xfId="2" applyNumberFormat="1" applyFont="1" applyBorder="1" applyAlignment="1" applyProtection="1"/>
    <xf numFmtId="4" fontId="0" fillId="0" borderId="2" xfId="0" applyNumberFormat="1" applyFont="1" applyBorder="1" applyAlignment="1" applyProtection="1">
      <alignment horizontal="center"/>
    </xf>
    <xf numFmtId="0" fontId="3" fillId="0" borderId="0" xfId="0" applyFont="1" applyAlignment="1" applyProtection="1"/>
    <xf numFmtId="10" fontId="0" fillId="2" borderId="2" xfId="2" applyNumberFormat="1" applyFont="1" applyFill="1" applyBorder="1" applyAlignment="1" applyProtection="1"/>
    <xf numFmtId="0" fontId="6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164" fontId="2" fillId="0" borderId="0" xfId="1" applyFont="1" applyBorder="1" applyAlignment="1" applyProtection="1"/>
    <xf numFmtId="2" fontId="0" fillId="0" borderId="0" xfId="0" applyNumberFormat="1" applyFont="1" applyAlignment="1" applyProtection="1"/>
    <xf numFmtId="0" fontId="7" fillId="0" borderId="0" xfId="0" applyFont="1" applyAlignment="1" applyProtection="1"/>
    <xf numFmtId="0" fontId="0" fillId="0" borderId="0" xfId="0" applyAlignment="1" applyProtection="1"/>
    <xf numFmtId="0" fontId="8" fillId="0" borderId="14" xfId="0" applyFont="1" applyBorder="1" applyAlignment="1" applyProtection="1">
      <alignment horizontal="justify" vertical="center"/>
    </xf>
    <xf numFmtId="4" fontId="0" fillId="0" borderId="14" xfId="0" applyNumberFormat="1" applyFont="1" applyBorder="1" applyAlignment="1" applyProtection="1">
      <alignment horizontal="center" vertical="center" wrapText="1"/>
    </xf>
    <xf numFmtId="1" fontId="9" fillId="0" borderId="14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8" fillId="0" borderId="2" xfId="0" applyFont="1" applyBorder="1" applyAlignment="1" applyProtection="1">
      <alignment horizontal="justify" vertical="center"/>
    </xf>
    <xf numFmtId="4" fontId="0" fillId="0" borderId="2" xfId="0" applyNumberFormat="1" applyFont="1" applyBorder="1" applyAlignment="1" applyProtection="1">
      <alignment horizontal="center" vertical="center" wrapText="1"/>
    </xf>
    <xf numFmtId="1" fontId="9" fillId="0" borderId="2" xfId="0" applyNumberFormat="1" applyFont="1" applyBorder="1" applyAlignment="1" applyProtection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69" fontId="0" fillId="0" borderId="0" xfId="0" applyNumberFormat="1" applyAlignment="1" applyProtection="1"/>
    <xf numFmtId="169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2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wrapText="1"/>
    </xf>
    <xf numFmtId="0" fontId="0" fillId="0" borderId="2" xfId="0" applyFont="1" applyBorder="1" applyAlignment="1" applyProtection="1"/>
    <xf numFmtId="0" fontId="2" fillId="2" borderId="2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left" vertical="center"/>
    </xf>
    <xf numFmtId="10" fontId="0" fillId="0" borderId="2" xfId="2" applyNumberFormat="1" applyFont="1" applyBorder="1" applyProtection="1"/>
    <xf numFmtId="0" fontId="3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12" fillId="0" borderId="2" xfId="0" applyFont="1" applyBorder="1" applyAlignment="1" applyProtection="1">
      <alignment horizontal="left" wrapText="1"/>
    </xf>
    <xf numFmtId="0" fontId="1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/>
    </xf>
    <xf numFmtId="4" fontId="15" fillId="2" borderId="2" xfId="0" applyNumberFormat="1" applyFont="1" applyFill="1" applyBorder="1" applyAlignment="1" applyProtection="1"/>
    <xf numFmtId="0" fontId="16" fillId="5" borderId="4" xfId="0" applyFont="1" applyFill="1" applyBorder="1" applyAlignment="1" applyProtection="1">
      <alignment horizontal="center"/>
    </xf>
    <xf numFmtId="0" fontId="16" fillId="5" borderId="3" xfId="0" applyFont="1" applyFill="1" applyBorder="1" applyAlignment="1" applyProtection="1">
      <alignment horizontal="center"/>
    </xf>
    <xf numFmtId="0" fontId="16" fillId="5" borderId="5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right"/>
    </xf>
    <xf numFmtId="0" fontId="2" fillId="6" borderId="7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6" borderId="12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/>
    </xf>
    <xf numFmtId="0" fontId="4" fillId="6" borderId="17" xfId="0" applyFont="1" applyFill="1" applyBorder="1" applyAlignment="1" applyProtection="1">
      <alignment horizontal="center" vertical="center"/>
    </xf>
    <xf numFmtId="0" fontId="13" fillId="6" borderId="19" xfId="0" applyFont="1" applyFill="1" applyBorder="1" applyAlignment="1" applyProtection="1">
      <alignment horizontal="center" vertical="center"/>
    </xf>
    <xf numFmtId="2" fontId="13" fillId="4" borderId="19" xfId="0" applyNumberFormat="1" applyFont="1" applyFill="1" applyBorder="1" applyAlignment="1" applyProtection="1">
      <alignment horizontal="center" vertical="center"/>
    </xf>
    <xf numFmtId="0" fontId="13" fillId="6" borderId="20" xfId="0" applyFont="1" applyFill="1" applyBorder="1" applyAlignment="1" applyProtection="1">
      <alignment horizontal="center" vertical="center" wrapText="1"/>
    </xf>
    <xf numFmtId="2" fontId="13" fillId="4" borderId="1" xfId="0" applyNumberFormat="1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horizontal="center"/>
    </xf>
    <xf numFmtId="169" fontId="19" fillId="4" borderId="2" xfId="0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 wrapText="1"/>
    </xf>
    <xf numFmtId="169" fontId="2" fillId="4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/>
    </xf>
    <xf numFmtId="0" fontId="18" fillId="0" borderId="2" xfId="0" applyFont="1" applyBorder="1" applyAlignment="1" applyProtection="1"/>
    <xf numFmtId="169" fontId="18" fillId="0" borderId="2" xfId="0" applyNumberFormat="1" applyFont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center"/>
    </xf>
    <xf numFmtId="0" fontId="14" fillId="5" borderId="3" xfId="0" applyFont="1" applyFill="1" applyBorder="1" applyAlignment="1" applyProtection="1">
      <alignment horizontal="center"/>
    </xf>
    <xf numFmtId="0" fontId="14" fillId="5" borderId="5" xfId="0" applyFont="1" applyFill="1" applyBorder="1" applyAlignment="1" applyProtection="1">
      <alignment horizontal="center"/>
    </xf>
  </cellXfs>
  <cellStyles count="8">
    <cellStyle name="Moeda" xfId="1" builtinId="4"/>
    <cellStyle name="Moeda 3" xfId="3" xr:uid="{00000000-0005-0000-0000-000006000000}"/>
    <cellStyle name="Normal" xfId="0" builtinId="0"/>
    <cellStyle name="Normal 2" xfId="4" xr:uid="{00000000-0005-0000-0000-000007000000}"/>
    <cellStyle name="Normal 2 2" xfId="5" xr:uid="{00000000-0005-0000-0000-000008000000}"/>
    <cellStyle name="Porcentagem" xfId="2" builtinId="5"/>
    <cellStyle name="Separador de milhares 2" xfId="6" xr:uid="{00000000-0005-0000-0000-000009000000}"/>
    <cellStyle name="Separador de milhares 2 2" xfId="7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1"/>
  <sheetViews>
    <sheetView tabSelected="1" view="pageBreakPreview" zoomScale="130" zoomScaleNormal="130" zoomScaleSheetLayoutView="130" workbookViewId="0">
      <selection activeCell="G157" sqref="G157"/>
    </sheetView>
  </sheetViews>
  <sheetFormatPr defaultColWidth="9.125" defaultRowHeight="12.45"/>
  <cols>
    <col min="1" max="1" width="7.75" style="1" customWidth="1"/>
    <col min="2" max="4" width="9.125" style="1"/>
    <col min="5" max="5" width="10.875" style="1" customWidth="1"/>
    <col min="6" max="6" width="9.125" style="1"/>
    <col min="7" max="7" width="20.875" style="1" customWidth="1"/>
    <col min="8" max="8" width="9" style="1" customWidth="1"/>
    <col min="9" max="9" width="28.375" style="1" customWidth="1"/>
    <col min="10" max="10" width="12" style="1" customWidth="1"/>
    <col min="11" max="11" width="33.125" style="1" customWidth="1"/>
    <col min="12" max="12" width="15.875" style="1" customWidth="1"/>
    <col min="13" max="13" width="9.625" style="1" customWidth="1"/>
    <col min="14" max="16384" width="9.125" style="1"/>
  </cols>
  <sheetData>
    <row r="1" spans="1:9" ht="15.05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5.05" customHeight="1">
      <c r="A3" s="79" t="s">
        <v>1</v>
      </c>
      <c r="B3" s="79"/>
      <c r="C3" s="79"/>
      <c r="D3" s="79"/>
      <c r="E3" s="79"/>
      <c r="F3" s="79"/>
      <c r="G3" s="2"/>
      <c r="H3" s="2"/>
      <c r="I3" s="2"/>
    </row>
    <row r="4" spans="1:9" ht="15.05" customHeight="1">
      <c r="A4" s="79" t="s">
        <v>2</v>
      </c>
      <c r="B4" s="79"/>
      <c r="C4" s="79"/>
      <c r="D4" s="79"/>
      <c r="E4" s="79"/>
      <c r="F4" s="79"/>
      <c r="G4" s="2"/>
      <c r="H4" s="2"/>
      <c r="I4" s="2"/>
    </row>
    <row r="5" spans="1:9" ht="13.1">
      <c r="A5" s="3"/>
      <c r="B5" s="3"/>
      <c r="C5" s="3"/>
      <c r="D5" s="3"/>
      <c r="E5" s="3"/>
      <c r="F5" s="3"/>
      <c r="G5" s="3"/>
      <c r="H5" s="3"/>
      <c r="I5" s="3"/>
    </row>
    <row r="6" spans="1:9" ht="13.1">
      <c r="A6" s="82" t="s">
        <v>3</v>
      </c>
      <c r="B6" s="82"/>
      <c r="C6" s="82"/>
      <c r="D6" s="82"/>
      <c r="E6" s="82"/>
      <c r="F6" s="82"/>
      <c r="G6" s="3"/>
      <c r="H6" s="3"/>
      <c r="I6" s="3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 ht="13.1">
      <c r="A8" s="96" t="s">
        <v>4</v>
      </c>
      <c r="B8" s="96"/>
      <c r="C8" s="96"/>
      <c r="D8" s="96"/>
      <c r="E8" s="96"/>
      <c r="F8" s="96"/>
      <c r="G8" s="96"/>
      <c r="H8" s="96"/>
      <c r="I8" s="96"/>
    </row>
    <row r="9" spans="1:9">
      <c r="A9" s="6" t="s">
        <v>5</v>
      </c>
      <c r="B9" s="71" t="s">
        <v>6</v>
      </c>
      <c r="C9" s="71"/>
      <c r="D9" s="71"/>
      <c r="E9" s="71"/>
      <c r="F9" s="71"/>
      <c r="G9" s="71"/>
      <c r="H9" s="71"/>
      <c r="I9" s="7"/>
    </row>
    <row r="10" spans="1:9">
      <c r="A10" s="6" t="s">
        <v>7</v>
      </c>
      <c r="B10" s="71" t="s">
        <v>8</v>
      </c>
      <c r="C10" s="71"/>
      <c r="D10" s="71"/>
      <c r="E10" s="71"/>
      <c r="F10" s="71"/>
      <c r="G10" s="71"/>
      <c r="H10" s="71"/>
      <c r="I10" s="6"/>
    </row>
    <row r="11" spans="1:9">
      <c r="A11" s="6" t="s">
        <v>9</v>
      </c>
      <c r="B11" s="71" t="s">
        <v>10</v>
      </c>
      <c r="C11" s="71"/>
      <c r="D11" s="71"/>
      <c r="E11" s="71"/>
      <c r="F11" s="71"/>
      <c r="G11" s="71"/>
      <c r="H11" s="71"/>
      <c r="I11" s="6">
        <v>2024</v>
      </c>
    </row>
    <row r="12" spans="1:9">
      <c r="A12" s="6" t="s">
        <v>11</v>
      </c>
      <c r="B12" s="71" t="s">
        <v>12</v>
      </c>
      <c r="C12" s="71"/>
      <c r="D12" s="71"/>
      <c r="E12" s="71"/>
      <c r="F12" s="71"/>
      <c r="G12" s="71"/>
      <c r="H12" s="71"/>
      <c r="I12" s="6">
        <v>12</v>
      </c>
    </row>
    <row r="13" spans="1:9">
      <c r="A13" s="8"/>
      <c r="B13" s="9"/>
      <c r="C13" s="9"/>
      <c r="D13" s="9"/>
      <c r="E13" s="9"/>
      <c r="F13" s="9"/>
      <c r="G13" s="9"/>
      <c r="H13" s="8"/>
      <c r="I13" s="8"/>
    </row>
    <row r="14" spans="1:9" ht="13.1">
      <c r="A14" s="96" t="s">
        <v>13</v>
      </c>
      <c r="B14" s="96"/>
      <c r="C14" s="96"/>
      <c r="D14" s="96"/>
      <c r="E14" s="96"/>
      <c r="F14" s="96"/>
      <c r="G14" s="96"/>
      <c r="H14" s="96"/>
      <c r="I14" s="96"/>
    </row>
    <row r="15" spans="1:9" s="11" customFormat="1" ht="25.55" customHeight="1">
      <c r="A15" s="85" t="s">
        <v>14</v>
      </c>
      <c r="B15" s="85"/>
      <c r="C15" s="85"/>
      <c r="D15" s="85" t="s">
        <v>15</v>
      </c>
      <c r="E15" s="85"/>
      <c r="F15" s="85"/>
      <c r="G15" s="86" t="s">
        <v>16</v>
      </c>
      <c r="H15" s="86"/>
      <c r="I15" s="86"/>
    </row>
    <row r="16" spans="1:9" s="11" customFormat="1" ht="74" customHeight="1">
      <c r="A16" s="91" t="s">
        <v>162</v>
      </c>
      <c r="B16" s="91"/>
      <c r="C16" s="91"/>
      <c r="D16" s="87" t="s">
        <v>163</v>
      </c>
      <c r="E16" s="87"/>
      <c r="F16" s="87"/>
      <c r="G16" s="87">
        <v>1</v>
      </c>
      <c r="H16" s="87"/>
      <c r="I16" s="87"/>
    </row>
    <row r="17" spans="1:10">
      <c r="A17" s="81"/>
      <c r="B17" s="81"/>
      <c r="C17" s="81"/>
      <c r="D17" s="81"/>
      <c r="E17" s="81"/>
      <c r="F17" s="81"/>
      <c r="G17" s="81"/>
      <c r="H17" s="81"/>
      <c r="I17" s="81"/>
      <c r="J17" s="13"/>
    </row>
    <row r="18" spans="1:10" ht="22.6" customHeight="1">
      <c r="A18" s="93" t="s">
        <v>181</v>
      </c>
      <c r="B18" s="76"/>
      <c r="C18" s="76"/>
      <c r="D18" s="76"/>
      <c r="E18" s="76"/>
      <c r="F18" s="76"/>
      <c r="G18" s="76"/>
      <c r="H18" s="76"/>
      <c r="I18" s="76"/>
      <c r="J18" s="13"/>
    </row>
    <row r="19" spans="1:10" ht="22.6" customHeight="1">
      <c r="A19" s="93" t="s">
        <v>182</v>
      </c>
      <c r="B19" s="76"/>
      <c r="C19" s="76"/>
      <c r="D19" s="76"/>
      <c r="E19" s="76"/>
      <c r="F19" s="76"/>
      <c r="G19" s="76"/>
      <c r="H19" s="76"/>
      <c r="I19" s="76"/>
      <c r="J19" s="13"/>
    </row>
    <row r="20" spans="1:10" ht="15.05" customHeight="1">
      <c r="A20" s="97" t="s">
        <v>17</v>
      </c>
      <c r="B20" s="97"/>
      <c r="C20" s="97"/>
      <c r="D20" s="97"/>
      <c r="E20" s="97"/>
      <c r="F20" s="97"/>
      <c r="G20" s="97"/>
      <c r="H20" s="97"/>
      <c r="I20" s="97"/>
    </row>
    <row r="21" spans="1:10" ht="15.05" customHeight="1">
      <c r="A21" s="15"/>
      <c r="B21" s="8"/>
      <c r="C21" s="14"/>
      <c r="D21" s="14"/>
      <c r="E21" s="14"/>
      <c r="F21" s="14"/>
      <c r="G21" s="14"/>
      <c r="H21" s="14"/>
      <c r="I21" s="14"/>
    </row>
    <row r="22" spans="1:10" ht="15.05" customHeight="1">
      <c r="A22" s="83" t="s">
        <v>18</v>
      </c>
      <c r="B22" s="83"/>
      <c r="C22" s="83"/>
      <c r="D22" s="83"/>
      <c r="E22" s="83"/>
      <c r="F22" s="83"/>
      <c r="G22" s="83"/>
      <c r="H22" s="83"/>
      <c r="I22" s="83"/>
    </row>
    <row r="23" spans="1:10" ht="15.05" customHeight="1">
      <c r="A23" s="84" t="s">
        <v>19</v>
      </c>
      <c r="B23" s="84"/>
      <c r="C23" s="84"/>
      <c r="D23" s="84"/>
      <c r="E23" s="84"/>
      <c r="F23" s="84"/>
      <c r="G23" s="84"/>
      <c r="H23" s="84"/>
      <c r="I23" s="84"/>
    </row>
    <row r="24" spans="1:10" ht="13.1">
      <c r="A24" s="73" t="s">
        <v>20</v>
      </c>
      <c r="B24" s="73"/>
      <c r="C24" s="73"/>
      <c r="D24" s="73"/>
      <c r="E24" s="73"/>
      <c r="F24" s="73"/>
      <c r="G24" s="73"/>
      <c r="H24" s="73"/>
      <c r="I24" s="73"/>
    </row>
    <row r="25" spans="1:10" ht="12.8" customHeight="1">
      <c r="A25" s="12">
        <v>1</v>
      </c>
      <c r="B25" s="82" t="s">
        <v>21</v>
      </c>
      <c r="C25" s="82"/>
      <c r="D25" s="82"/>
      <c r="E25" s="82"/>
      <c r="F25" s="82"/>
      <c r="G25" s="82"/>
      <c r="H25" s="82"/>
      <c r="I25" s="17"/>
    </row>
    <row r="26" spans="1:10">
      <c r="A26" s="6">
        <v>2</v>
      </c>
      <c r="B26" s="71" t="s">
        <v>22</v>
      </c>
      <c r="C26" s="71"/>
      <c r="D26" s="71"/>
      <c r="E26" s="71"/>
      <c r="F26" s="71"/>
      <c r="G26" s="71"/>
      <c r="H26" s="71"/>
      <c r="I26" s="18">
        <v>5174</v>
      </c>
    </row>
    <row r="27" spans="1:10">
      <c r="A27" s="6">
        <v>3</v>
      </c>
      <c r="B27" s="71" t="s">
        <v>23</v>
      </c>
      <c r="C27" s="71"/>
      <c r="D27" s="71"/>
      <c r="E27" s="71"/>
      <c r="F27" s="71"/>
      <c r="G27" s="71"/>
      <c r="H27" s="71"/>
      <c r="I27" s="19">
        <v>1540.51</v>
      </c>
    </row>
    <row r="28" spans="1:10" ht="12.8" customHeight="1">
      <c r="A28" s="12">
        <v>4</v>
      </c>
      <c r="B28" s="82" t="s">
        <v>24</v>
      </c>
      <c r="C28" s="82"/>
      <c r="D28" s="82"/>
      <c r="E28" s="82"/>
      <c r="F28" s="82"/>
      <c r="G28" s="82"/>
      <c r="H28" s="82"/>
      <c r="I28" s="20" t="s">
        <v>25</v>
      </c>
    </row>
    <row r="29" spans="1:10">
      <c r="A29" s="6">
        <v>5</v>
      </c>
      <c r="B29" s="71" t="s">
        <v>26</v>
      </c>
      <c r="C29" s="71"/>
      <c r="D29" s="71"/>
      <c r="E29" s="71"/>
      <c r="F29" s="71"/>
      <c r="G29" s="71"/>
      <c r="H29" s="71"/>
      <c r="I29" s="7" t="s">
        <v>27</v>
      </c>
    </row>
    <row r="30" spans="1:10">
      <c r="A30" s="6">
        <v>6</v>
      </c>
      <c r="B30" s="71" t="s">
        <v>28</v>
      </c>
      <c r="C30" s="71"/>
      <c r="D30" s="71"/>
      <c r="E30" s="71"/>
      <c r="F30" s="71"/>
      <c r="G30" s="71"/>
      <c r="H30" s="71"/>
      <c r="I30" s="21" t="s">
        <v>150</v>
      </c>
    </row>
    <row r="31" spans="1:10">
      <c r="A31" s="6">
        <v>7</v>
      </c>
      <c r="B31" s="71" t="s">
        <v>29</v>
      </c>
      <c r="C31" s="71"/>
      <c r="D31" s="71"/>
      <c r="E31" s="71"/>
      <c r="F31" s="71"/>
      <c r="G31" s="71"/>
      <c r="H31" s="71"/>
      <c r="I31" s="7">
        <v>45292</v>
      </c>
    </row>
    <row r="32" spans="1:10" ht="12.8" customHeight="1">
      <c r="A32" s="93" t="s">
        <v>179</v>
      </c>
      <c r="B32" s="76"/>
      <c r="C32" s="76"/>
      <c r="D32" s="76"/>
      <c r="E32" s="76"/>
      <c r="F32" s="76"/>
      <c r="G32" s="76"/>
      <c r="H32" s="76"/>
      <c r="I32" s="76"/>
      <c r="J32" s="13"/>
    </row>
    <row r="33" spans="1:10" ht="12.8" customHeight="1">
      <c r="A33" s="93" t="s">
        <v>180</v>
      </c>
      <c r="B33" s="76"/>
      <c r="C33" s="76"/>
      <c r="D33" s="76"/>
      <c r="E33" s="76"/>
      <c r="F33" s="76"/>
      <c r="G33" s="76"/>
      <c r="H33" s="76"/>
      <c r="I33" s="76"/>
      <c r="J33" s="13"/>
    </row>
    <row r="34" spans="1:10" ht="13.1">
      <c r="A34" s="96" t="s">
        <v>30</v>
      </c>
      <c r="B34" s="96"/>
      <c r="C34" s="96"/>
      <c r="D34" s="96"/>
      <c r="E34" s="96"/>
      <c r="F34" s="96"/>
      <c r="G34" s="96"/>
      <c r="H34" s="96"/>
      <c r="I34" s="96"/>
    </row>
    <row r="35" spans="1:10" ht="13.1">
      <c r="A35" s="22">
        <v>1</v>
      </c>
      <c r="B35" s="74" t="s">
        <v>31</v>
      </c>
      <c r="C35" s="74"/>
      <c r="D35" s="74"/>
      <c r="E35" s="74"/>
      <c r="F35" s="74"/>
      <c r="G35" s="74"/>
      <c r="H35" s="22" t="s">
        <v>32</v>
      </c>
      <c r="I35" s="22" t="s">
        <v>33</v>
      </c>
    </row>
    <row r="36" spans="1:10" ht="13.1">
      <c r="A36" s="22" t="s">
        <v>5</v>
      </c>
      <c r="B36" s="71" t="s">
        <v>34</v>
      </c>
      <c r="C36" s="71"/>
      <c r="D36" s="71"/>
      <c r="E36" s="71"/>
      <c r="F36" s="71"/>
      <c r="G36" s="71"/>
      <c r="H36" s="23"/>
      <c r="I36" s="24">
        <f>I27</f>
        <v>1540.51</v>
      </c>
    </row>
    <row r="37" spans="1:10" ht="13.1">
      <c r="A37" s="22" t="s">
        <v>7</v>
      </c>
      <c r="B37" s="71" t="s">
        <v>35</v>
      </c>
      <c r="C37" s="71"/>
      <c r="D37" s="71"/>
      <c r="E37" s="71"/>
      <c r="F37" s="71"/>
      <c r="G37" s="71"/>
      <c r="H37" s="25">
        <v>0</v>
      </c>
      <c r="I37" s="24">
        <f>H37*I36</f>
        <v>0</v>
      </c>
    </row>
    <row r="38" spans="1:10" ht="13.1">
      <c r="A38" s="22" t="s">
        <v>9</v>
      </c>
      <c r="B38" s="71" t="s">
        <v>36</v>
      </c>
      <c r="C38" s="71"/>
      <c r="D38" s="71"/>
      <c r="E38" s="71"/>
      <c r="F38" s="71"/>
      <c r="G38" s="71"/>
      <c r="H38" s="25"/>
      <c r="I38" s="24">
        <f>H38*I36</f>
        <v>0</v>
      </c>
    </row>
    <row r="39" spans="1:10" ht="13.1">
      <c r="A39" s="22" t="s">
        <v>11</v>
      </c>
      <c r="B39" s="71" t="s">
        <v>37</v>
      </c>
      <c r="C39" s="71"/>
      <c r="D39" s="71"/>
      <c r="E39" s="71"/>
      <c r="F39" s="71"/>
      <c r="G39" s="71"/>
      <c r="H39" s="25"/>
      <c r="I39" s="24">
        <v>0</v>
      </c>
    </row>
    <row r="40" spans="1:10" ht="13.1">
      <c r="A40" s="22" t="s">
        <v>38</v>
      </c>
      <c r="B40" s="71" t="s">
        <v>39</v>
      </c>
      <c r="C40" s="71"/>
      <c r="D40" s="71"/>
      <c r="E40" s="71"/>
      <c r="F40" s="71"/>
      <c r="G40" s="71"/>
      <c r="H40" s="25"/>
      <c r="I40" s="24">
        <v>0</v>
      </c>
    </row>
    <row r="41" spans="1:10" ht="13.1">
      <c r="A41" s="22" t="s">
        <v>40</v>
      </c>
      <c r="B41" s="71" t="s">
        <v>41</v>
      </c>
      <c r="C41" s="71"/>
      <c r="D41" s="71"/>
      <c r="E41" s="71"/>
      <c r="F41" s="71"/>
      <c r="G41" s="71"/>
      <c r="H41" s="25"/>
      <c r="I41" s="24">
        <v>0</v>
      </c>
    </row>
    <row r="42" spans="1:10" ht="13.1">
      <c r="A42" s="22" t="s">
        <v>42</v>
      </c>
      <c r="B42" s="71" t="s">
        <v>43</v>
      </c>
      <c r="C42" s="71"/>
      <c r="D42" s="71"/>
      <c r="E42" s="71"/>
      <c r="F42" s="71"/>
      <c r="G42" s="71"/>
      <c r="H42" s="25"/>
      <c r="I42" s="24">
        <v>0</v>
      </c>
    </row>
    <row r="43" spans="1:10" ht="13.1">
      <c r="A43" s="73" t="s">
        <v>44</v>
      </c>
      <c r="B43" s="73"/>
      <c r="C43" s="73"/>
      <c r="D43" s="73"/>
      <c r="E43" s="73"/>
      <c r="F43" s="73"/>
      <c r="G43" s="73"/>
      <c r="H43" s="73"/>
      <c r="I43" s="26">
        <f>SUM(I36:I42)</f>
        <v>1540.51</v>
      </c>
    </row>
    <row r="44" spans="1:10" ht="12.8" customHeight="1">
      <c r="A44" s="93" t="s">
        <v>178</v>
      </c>
      <c r="B44" s="76"/>
      <c r="C44" s="76"/>
      <c r="D44" s="76"/>
      <c r="E44" s="76"/>
      <c r="F44" s="76"/>
      <c r="G44" s="76"/>
      <c r="H44" s="76"/>
      <c r="I44" s="76"/>
      <c r="J44" s="13"/>
    </row>
    <row r="45" spans="1:10" ht="13.1">
      <c r="A45" s="96" t="s">
        <v>45</v>
      </c>
      <c r="B45" s="96"/>
      <c r="C45" s="96"/>
      <c r="D45" s="96"/>
      <c r="E45" s="96"/>
      <c r="F45" s="96"/>
      <c r="G45" s="96"/>
      <c r="H45" s="96"/>
      <c r="I45" s="96"/>
      <c r="J45" s="13"/>
    </row>
    <row r="46" spans="1:10" ht="13.1">
      <c r="A46" s="22"/>
      <c r="B46" s="28"/>
      <c r="C46" s="29"/>
      <c r="D46" s="29"/>
      <c r="E46" s="29"/>
      <c r="F46" s="29"/>
      <c r="G46" s="30"/>
      <c r="H46" s="22"/>
      <c r="I46" s="22"/>
      <c r="J46" s="13"/>
    </row>
    <row r="47" spans="1:10" ht="13.1">
      <c r="A47" s="73" t="s">
        <v>46</v>
      </c>
      <c r="B47" s="73"/>
      <c r="C47" s="73"/>
      <c r="D47" s="73"/>
      <c r="E47" s="73"/>
      <c r="F47" s="73"/>
      <c r="G47" s="73"/>
      <c r="H47" s="73"/>
      <c r="I47" s="73"/>
      <c r="J47" s="13"/>
    </row>
    <row r="48" spans="1:10" ht="13.1">
      <c r="A48" s="10" t="s">
        <v>47</v>
      </c>
      <c r="B48" s="74" t="s">
        <v>48</v>
      </c>
      <c r="C48" s="74"/>
      <c r="D48" s="74"/>
      <c r="E48" s="74"/>
      <c r="F48" s="74"/>
      <c r="G48" s="74"/>
      <c r="H48" s="31"/>
      <c r="I48" s="22" t="s">
        <v>33</v>
      </c>
      <c r="J48" s="13"/>
    </row>
    <row r="49" spans="1:12" ht="13.1">
      <c r="A49" s="22" t="s">
        <v>5</v>
      </c>
      <c r="B49" s="77" t="s">
        <v>49</v>
      </c>
      <c r="C49" s="77"/>
      <c r="D49" s="77"/>
      <c r="E49" s="77"/>
      <c r="F49" s="77"/>
      <c r="G49" s="77"/>
      <c r="H49" s="31">
        <f>1/12</f>
        <v>8.3333333333333329E-2</v>
      </c>
      <c r="I49" s="32">
        <f>H49*I43</f>
        <v>128.37583333333333</v>
      </c>
      <c r="J49" s="13"/>
    </row>
    <row r="50" spans="1:12" ht="13.1">
      <c r="A50" s="22" t="s">
        <v>7</v>
      </c>
      <c r="B50" s="77" t="s">
        <v>50</v>
      </c>
      <c r="C50" s="77"/>
      <c r="D50" s="77"/>
      <c r="E50" s="77"/>
      <c r="F50" s="77"/>
      <c r="G50" s="77"/>
      <c r="H50" s="31">
        <f>1/3*H49</f>
        <v>2.7777777777777776E-2</v>
      </c>
      <c r="I50" s="32">
        <f>H50*I43</f>
        <v>42.791944444444439</v>
      </c>
      <c r="J50" s="13"/>
    </row>
    <row r="51" spans="1:12" ht="13.1">
      <c r="A51" s="75" t="s">
        <v>51</v>
      </c>
      <c r="B51" s="75"/>
      <c r="C51" s="75"/>
      <c r="D51" s="75"/>
      <c r="E51" s="75"/>
      <c r="F51" s="75"/>
      <c r="G51" s="75"/>
      <c r="H51" s="31">
        <f>SUM(H45:H50)</f>
        <v>0.1111111111111111</v>
      </c>
      <c r="I51" s="33">
        <f>SUM(I45:I50)</f>
        <v>171.16777777777776</v>
      </c>
      <c r="J51" s="13"/>
    </row>
    <row r="52" spans="1:12" ht="13.1">
      <c r="A52" s="22" t="s">
        <v>42</v>
      </c>
      <c r="B52" s="71" t="s">
        <v>52</v>
      </c>
      <c r="C52" s="71"/>
      <c r="D52" s="71"/>
      <c r="E52" s="71"/>
      <c r="F52" s="71"/>
      <c r="G52" s="71"/>
      <c r="H52" s="34">
        <f>H67*H51</f>
        <v>4.0888888888888891E-2</v>
      </c>
      <c r="I52" s="24">
        <f>H52*$I$43</f>
        <v>62.989742222222226</v>
      </c>
      <c r="J52" s="13"/>
    </row>
    <row r="53" spans="1:12" ht="13.1">
      <c r="A53" s="75" t="s">
        <v>53</v>
      </c>
      <c r="B53" s="75"/>
      <c r="C53" s="75"/>
      <c r="D53" s="75"/>
      <c r="E53" s="75"/>
      <c r="F53" s="75"/>
      <c r="G53" s="75"/>
      <c r="H53" s="31">
        <f>SUM(H43:H50)</f>
        <v>0.1111111111111111</v>
      </c>
      <c r="I53" s="33">
        <f>I52+I51</f>
        <v>234.15751999999998</v>
      </c>
      <c r="J53" s="13"/>
      <c r="K53" s="35"/>
    </row>
    <row r="54" spans="1:12" ht="22.6" customHeight="1">
      <c r="A54" s="93" t="s">
        <v>175</v>
      </c>
      <c r="B54" s="76"/>
      <c r="C54" s="76"/>
      <c r="D54" s="76"/>
      <c r="E54" s="76"/>
      <c r="F54" s="76"/>
      <c r="G54" s="76"/>
      <c r="H54" s="76"/>
      <c r="I54" s="76"/>
      <c r="J54" s="13"/>
    </row>
    <row r="55" spans="1:12" ht="22.6" customHeight="1">
      <c r="A55" s="94" t="s">
        <v>176</v>
      </c>
      <c r="B55" s="95"/>
      <c r="C55" s="95"/>
      <c r="D55" s="95"/>
      <c r="E55" s="95"/>
      <c r="F55" s="95"/>
      <c r="G55" s="95"/>
      <c r="H55" s="95"/>
      <c r="I55" s="95"/>
      <c r="J55" s="13"/>
    </row>
    <row r="56" spans="1:12" ht="33.049999999999997" customHeight="1">
      <c r="A56" s="93" t="s">
        <v>177</v>
      </c>
      <c r="B56" s="76"/>
      <c r="C56" s="76"/>
      <c r="D56" s="76"/>
      <c r="E56" s="76"/>
      <c r="F56" s="76"/>
      <c r="G56" s="76"/>
      <c r="H56" s="76"/>
      <c r="I56" s="76"/>
      <c r="J56" s="13"/>
    </row>
    <row r="57" spans="1:12" ht="27" customHeight="1">
      <c r="A57" s="99" t="s">
        <v>54</v>
      </c>
      <c r="B57" s="99"/>
      <c r="C57" s="99"/>
      <c r="D57" s="99"/>
      <c r="E57" s="99"/>
      <c r="F57" s="99"/>
      <c r="G57" s="99"/>
      <c r="H57" s="99"/>
      <c r="I57" s="99"/>
      <c r="J57" s="13"/>
    </row>
    <row r="58" spans="1:12" ht="13.1">
      <c r="A58" s="10" t="s">
        <v>55</v>
      </c>
      <c r="B58" s="79" t="s">
        <v>56</v>
      </c>
      <c r="C58" s="79"/>
      <c r="D58" s="79"/>
      <c r="E58" s="79"/>
      <c r="F58" s="79"/>
      <c r="G58" s="79"/>
      <c r="H58" s="22" t="s">
        <v>32</v>
      </c>
      <c r="I58" s="22" t="s">
        <v>33</v>
      </c>
      <c r="J58" s="13"/>
      <c r="L58" s="2"/>
    </row>
    <row r="59" spans="1:12" ht="13.1">
      <c r="A59" s="22" t="s">
        <v>5</v>
      </c>
      <c r="B59" s="71" t="s">
        <v>57</v>
      </c>
      <c r="C59" s="71"/>
      <c r="D59" s="71"/>
      <c r="E59" s="71"/>
      <c r="F59" s="71"/>
      <c r="G59" s="71"/>
      <c r="H59" s="34">
        <v>0.2</v>
      </c>
      <c r="I59" s="24">
        <f t="shared" ref="I59:I66" si="0">H59*($I$43)</f>
        <v>308.10200000000003</v>
      </c>
      <c r="J59" s="13"/>
      <c r="K59" s="36"/>
      <c r="L59" s="2"/>
    </row>
    <row r="60" spans="1:12">
      <c r="A60" s="22" t="s">
        <v>7</v>
      </c>
      <c r="B60" s="71" t="s">
        <v>58</v>
      </c>
      <c r="C60" s="71"/>
      <c r="D60" s="71"/>
      <c r="E60" s="71"/>
      <c r="F60" s="71"/>
      <c r="G60" s="71"/>
      <c r="H60" s="34">
        <v>2.5000000000000001E-2</v>
      </c>
      <c r="I60" s="24">
        <f t="shared" si="0"/>
        <v>38.512750000000004</v>
      </c>
      <c r="J60" s="13"/>
    </row>
    <row r="61" spans="1:12" ht="13.1">
      <c r="A61" s="22" t="s">
        <v>9</v>
      </c>
      <c r="B61" s="71" t="s">
        <v>59</v>
      </c>
      <c r="C61" s="71"/>
      <c r="D61" s="71"/>
      <c r="E61" s="71"/>
      <c r="F61" s="71"/>
      <c r="G61" s="71"/>
      <c r="H61" s="34">
        <v>0.03</v>
      </c>
      <c r="I61" s="24">
        <f t="shared" si="0"/>
        <v>46.215299999999999</v>
      </c>
      <c r="J61" s="13"/>
    </row>
    <row r="62" spans="1:12" ht="13.1">
      <c r="A62" s="22" t="s">
        <v>11</v>
      </c>
      <c r="B62" s="71" t="s">
        <v>60</v>
      </c>
      <c r="C62" s="71"/>
      <c r="D62" s="71"/>
      <c r="E62" s="71"/>
      <c r="F62" s="71"/>
      <c r="G62" s="71"/>
      <c r="H62" s="34">
        <v>1.4999999999999999E-2</v>
      </c>
      <c r="I62" s="24">
        <f t="shared" si="0"/>
        <v>23.10765</v>
      </c>
      <c r="J62" s="13"/>
    </row>
    <row r="63" spans="1:12" ht="13.1">
      <c r="A63" s="22" t="s">
        <v>38</v>
      </c>
      <c r="B63" s="71" t="s">
        <v>61</v>
      </c>
      <c r="C63" s="71"/>
      <c r="D63" s="71"/>
      <c r="E63" s="71"/>
      <c r="F63" s="71"/>
      <c r="G63" s="71"/>
      <c r="H63" s="34">
        <v>0.01</v>
      </c>
      <c r="I63" s="24">
        <f t="shared" si="0"/>
        <v>15.405100000000001</v>
      </c>
      <c r="J63" s="13"/>
    </row>
    <row r="64" spans="1:12" ht="13.1">
      <c r="A64" s="22" t="s">
        <v>40</v>
      </c>
      <c r="B64" s="71" t="s">
        <v>62</v>
      </c>
      <c r="C64" s="71"/>
      <c r="D64" s="71"/>
      <c r="E64" s="71"/>
      <c r="F64" s="71"/>
      <c r="G64" s="71"/>
      <c r="H64" s="34">
        <v>6.0000000000000001E-3</v>
      </c>
      <c r="I64" s="24">
        <f t="shared" si="0"/>
        <v>9.2430599999999998</v>
      </c>
      <c r="J64" s="13"/>
    </row>
    <row r="65" spans="1:11" ht="13.1">
      <c r="A65" s="22" t="s">
        <v>42</v>
      </c>
      <c r="B65" s="71" t="s">
        <v>63</v>
      </c>
      <c r="C65" s="71"/>
      <c r="D65" s="71"/>
      <c r="E65" s="71"/>
      <c r="F65" s="71"/>
      <c r="G65" s="71"/>
      <c r="H65" s="34">
        <v>2E-3</v>
      </c>
      <c r="I65" s="24">
        <f t="shared" si="0"/>
        <v>3.0810200000000001</v>
      </c>
      <c r="J65" s="13"/>
    </row>
    <row r="66" spans="1:11" ht="13.1">
      <c r="A66" s="22" t="s">
        <v>64</v>
      </c>
      <c r="B66" s="71" t="s">
        <v>65</v>
      </c>
      <c r="C66" s="71"/>
      <c r="D66" s="71"/>
      <c r="E66" s="71"/>
      <c r="F66" s="71"/>
      <c r="G66" s="71"/>
      <c r="H66" s="34">
        <v>0.08</v>
      </c>
      <c r="I66" s="24">
        <f t="shared" si="0"/>
        <v>123.24080000000001</v>
      </c>
      <c r="J66" s="13"/>
    </row>
    <row r="67" spans="1:11" ht="13.1">
      <c r="A67" s="75" t="s">
        <v>66</v>
      </c>
      <c r="B67" s="75"/>
      <c r="C67" s="75"/>
      <c r="D67" s="75"/>
      <c r="E67" s="75"/>
      <c r="F67" s="75"/>
      <c r="G67" s="75"/>
      <c r="H67" s="31">
        <f>SUM(H59:H66)</f>
        <v>0.36800000000000005</v>
      </c>
      <c r="I67" s="33">
        <f>SUM(I59:I66)</f>
        <v>566.90768000000003</v>
      </c>
      <c r="J67" s="13"/>
      <c r="K67" s="35"/>
    </row>
    <row r="68" spans="1:11" ht="12.8" customHeight="1">
      <c r="A68" s="93" t="s">
        <v>172</v>
      </c>
      <c r="B68" s="76"/>
      <c r="C68" s="76"/>
      <c r="D68" s="76"/>
      <c r="E68" s="76"/>
      <c r="F68" s="76"/>
      <c r="G68" s="76"/>
      <c r="H68" s="76"/>
      <c r="I68" s="76"/>
      <c r="J68" s="13"/>
    </row>
    <row r="69" spans="1:11" ht="12.8" customHeight="1">
      <c r="A69" s="93" t="s">
        <v>173</v>
      </c>
      <c r="B69" s="76"/>
      <c r="C69" s="76"/>
      <c r="D69" s="76"/>
      <c r="E69" s="76"/>
      <c r="F69" s="76"/>
      <c r="G69" s="76"/>
      <c r="H69" s="76"/>
      <c r="I69" s="76"/>
      <c r="J69" s="13"/>
    </row>
    <row r="70" spans="1:11" ht="12.8" customHeight="1">
      <c r="A70" s="93" t="s">
        <v>174</v>
      </c>
      <c r="B70" s="76"/>
      <c r="C70" s="76"/>
      <c r="D70" s="76"/>
      <c r="E70" s="76"/>
      <c r="F70" s="76"/>
      <c r="G70" s="76"/>
      <c r="H70" s="76"/>
      <c r="I70" s="76"/>
      <c r="J70" s="13"/>
    </row>
    <row r="71" spans="1:11" ht="13.1">
      <c r="A71" s="73" t="s">
        <v>67</v>
      </c>
      <c r="B71" s="73"/>
      <c r="C71" s="73"/>
      <c r="D71" s="73"/>
      <c r="E71" s="73"/>
      <c r="F71" s="73"/>
      <c r="G71" s="73"/>
      <c r="H71" s="73"/>
      <c r="I71" s="73"/>
      <c r="J71" s="13"/>
    </row>
    <row r="72" spans="1:11" ht="13.1">
      <c r="A72" s="22" t="s">
        <v>68</v>
      </c>
      <c r="B72" s="74" t="s">
        <v>69</v>
      </c>
      <c r="C72" s="74"/>
      <c r="D72" s="74"/>
      <c r="E72" s="74"/>
      <c r="F72" s="74"/>
      <c r="G72" s="74"/>
      <c r="H72" s="22"/>
      <c r="I72" s="22" t="s">
        <v>33</v>
      </c>
      <c r="J72" s="13"/>
    </row>
    <row r="73" spans="1:11" ht="13.1">
      <c r="A73" s="22" t="s">
        <v>5</v>
      </c>
      <c r="B73" s="77" t="s">
        <v>70</v>
      </c>
      <c r="C73" s="77"/>
      <c r="D73" s="77"/>
      <c r="E73" s="77"/>
      <c r="F73" s="77"/>
      <c r="G73" s="77"/>
      <c r="H73" s="6">
        <v>4.25</v>
      </c>
      <c r="I73" s="32">
        <f>(H73*2)*(22)-(6%*I36)</f>
        <v>94.569400000000002</v>
      </c>
      <c r="J73" s="13"/>
    </row>
    <row r="74" spans="1:11" ht="13.1">
      <c r="A74" s="22" t="s">
        <v>7</v>
      </c>
      <c r="B74" s="77" t="s">
        <v>71</v>
      </c>
      <c r="C74" s="77"/>
      <c r="D74" s="77"/>
      <c r="E74" s="77"/>
      <c r="F74" s="77"/>
      <c r="G74" s="77"/>
      <c r="H74" s="6">
        <v>520.96</v>
      </c>
      <c r="I74" s="32">
        <f>H74-(19%*H74)</f>
        <v>421.97760000000005</v>
      </c>
      <c r="J74" s="13"/>
    </row>
    <row r="75" spans="1:11" ht="13.1">
      <c r="A75" s="22" t="s">
        <v>9</v>
      </c>
      <c r="B75" s="77" t="s">
        <v>72</v>
      </c>
      <c r="C75" s="77"/>
      <c r="D75" s="77"/>
      <c r="E75" s="77"/>
      <c r="F75" s="77"/>
      <c r="G75" s="77"/>
      <c r="H75" s="6" t="s">
        <v>73</v>
      </c>
      <c r="I75" s="32"/>
      <c r="J75" s="13"/>
    </row>
    <row r="76" spans="1:11" ht="13.1">
      <c r="A76" s="22" t="s">
        <v>11</v>
      </c>
      <c r="B76" s="77" t="s">
        <v>74</v>
      </c>
      <c r="C76" s="77"/>
      <c r="D76" s="77"/>
      <c r="E76" s="77"/>
      <c r="F76" s="77"/>
      <c r="G76" s="77"/>
      <c r="H76" s="6" t="s">
        <v>73</v>
      </c>
      <c r="I76" s="32">
        <v>19.420000000000002</v>
      </c>
      <c r="J76" s="13"/>
    </row>
    <row r="77" spans="1:11" ht="13.1">
      <c r="A77" s="22"/>
      <c r="B77" s="77"/>
      <c r="C77" s="77"/>
      <c r="D77" s="77"/>
      <c r="E77" s="77"/>
      <c r="F77" s="77"/>
      <c r="G77" s="77"/>
      <c r="H77" s="6"/>
      <c r="I77" s="32"/>
      <c r="J77" s="13"/>
    </row>
    <row r="78" spans="1:11" ht="12.8" customHeight="1">
      <c r="A78"/>
      <c r="B78"/>
      <c r="C78"/>
      <c r="D78"/>
      <c r="E78"/>
      <c r="F78"/>
      <c r="G78"/>
      <c r="H78"/>
      <c r="I78"/>
      <c r="J78" s="13"/>
    </row>
    <row r="79" spans="1:11" ht="13.1">
      <c r="A79" s="75" t="s">
        <v>75</v>
      </c>
      <c r="B79" s="75"/>
      <c r="C79" s="75"/>
      <c r="D79" s="75"/>
      <c r="E79" s="75"/>
      <c r="F79" s="75"/>
      <c r="G79" s="75"/>
      <c r="H79" s="75"/>
      <c r="I79" s="33">
        <f>SUM(I73:I78)</f>
        <v>535.96699999999998</v>
      </c>
      <c r="J79" s="13"/>
    </row>
    <row r="80" spans="1:11" ht="12.8" customHeight="1">
      <c r="A80" s="93" t="s">
        <v>170</v>
      </c>
      <c r="B80" s="76"/>
      <c r="C80" s="76"/>
      <c r="D80" s="76"/>
      <c r="E80" s="76"/>
      <c r="F80" s="76"/>
      <c r="G80" s="76"/>
      <c r="H80" s="76"/>
      <c r="I80" s="76"/>
      <c r="J80" s="13"/>
    </row>
    <row r="81" spans="1:13" ht="22.6" customHeight="1">
      <c r="A81" s="93" t="s">
        <v>171</v>
      </c>
      <c r="B81" s="76"/>
      <c r="C81" s="76"/>
      <c r="D81" s="76"/>
      <c r="E81" s="76"/>
      <c r="F81" s="76"/>
      <c r="G81" s="76"/>
      <c r="H81" s="76"/>
      <c r="I81" s="76"/>
      <c r="J81" s="13"/>
    </row>
    <row r="82" spans="1:13" ht="13.1">
      <c r="A82" s="73" t="s">
        <v>76</v>
      </c>
      <c r="B82" s="73"/>
      <c r="C82" s="73"/>
      <c r="D82" s="73"/>
      <c r="E82" s="73"/>
      <c r="F82" s="73"/>
      <c r="G82" s="73"/>
      <c r="H82" s="73"/>
      <c r="I82" s="73"/>
      <c r="J82" s="13"/>
    </row>
    <row r="83" spans="1:13" ht="13.1">
      <c r="A83" s="22">
        <v>2</v>
      </c>
      <c r="B83" s="74" t="s">
        <v>77</v>
      </c>
      <c r="C83" s="74"/>
      <c r="D83" s="74"/>
      <c r="E83" s="74"/>
      <c r="F83" s="74"/>
      <c r="G83" s="74"/>
      <c r="H83" s="22"/>
      <c r="I83" s="22" t="s">
        <v>33</v>
      </c>
      <c r="J83" s="13"/>
    </row>
    <row r="84" spans="1:13" ht="13.1">
      <c r="A84" s="22" t="s">
        <v>5</v>
      </c>
      <c r="B84" s="77" t="s">
        <v>48</v>
      </c>
      <c r="C84" s="77"/>
      <c r="D84" s="77"/>
      <c r="E84" s="77"/>
      <c r="F84" s="77"/>
      <c r="G84" s="77"/>
      <c r="H84" s="6" t="s">
        <v>73</v>
      </c>
      <c r="I84" s="32">
        <f>I53</f>
        <v>234.15751999999998</v>
      </c>
      <c r="J84" s="13"/>
    </row>
    <row r="85" spans="1:13" ht="13.1">
      <c r="A85" s="22" t="s">
        <v>7</v>
      </c>
      <c r="B85" s="77" t="s">
        <v>56</v>
      </c>
      <c r="C85" s="77"/>
      <c r="D85" s="77"/>
      <c r="E85" s="77"/>
      <c r="F85" s="77"/>
      <c r="G85" s="77"/>
      <c r="H85" s="6" t="s">
        <v>73</v>
      </c>
      <c r="I85" s="32">
        <f>I67</f>
        <v>566.90768000000003</v>
      </c>
      <c r="J85" s="13"/>
    </row>
    <row r="86" spans="1:13" ht="13.1">
      <c r="A86" s="22" t="s">
        <v>9</v>
      </c>
      <c r="B86" s="77" t="s">
        <v>69</v>
      </c>
      <c r="C86" s="77"/>
      <c r="D86" s="77"/>
      <c r="E86" s="77"/>
      <c r="F86" s="77"/>
      <c r="G86" s="77"/>
      <c r="H86" s="6" t="s">
        <v>73</v>
      </c>
      <c r="I86" s="32">
        <f>I79</f>
        <v>535.96699999999998</v>
      </c>
      <c r="J86" s="13"/>
    </row>
    <row r="87" spans="1:13" ht="13.1">
      <c r="A87" s="73" t="s">
        <v>78</v>
      </c>
      <c r="B87" s="73"/>
      <c r="C87" s="73"/>
      <c r="D87" s="73"/>
      <c r="E87" s="73"/>
      <c r="F87" s="73"/>
      <c r="G87" s="73"/>
      <c r="H87" s="73"/>
      <c r="I87" s="26">
        <f>SUM(I84:I86)</f>
        <v>1337.0322000000001</v>
      </c>
      <c r="J87" s="13"/>
    </row>
    <row r="88" spans="1:13" ht="13.1">
      <c r="A88" s="37"/>
      <c r="B88" s="15"/>
      <c r="C88" s="15"/>
      <c r="D88" s="15"/>
      <c r="E88" s="15"/>
      <c r="F88" s="15"/>
      <c r="G88" s="15"/>
      <c r="H88" s="15"/>
      <c r="I88" s="15"/>
      <c r="J88" s="13"/>
    </row>
    <row r="89" spans="1:13">
      <c r="A89" s="96" t="s">
        <v>79</v>
      </c>
      <c r="B89" s="96"/>
      <c r="C89" s="96"/>
      <c r="D89" s="96"/>
      <c r="E89" s="96"/>
      <c r="F89" s="96"/>
      <c r="G89" s="96"/>
      <c r="H89" s="96"/>
      <c r="I89" s="96"/>
      <c r="J89" s="13"/>
    </row>
    <row r="90" spans="1:13" ht="13.1">
      <c r="A90" s="16">
        <v>3</v>
      </c>
      <c r="B90" s="78" t="s">
        <v>80</v>
      </c>
      <c r="C90" s="78"/>
      <c r="D90" s="78"/>
      <c r="E90" s="78"/>
      <c r="F90" s="78"/>
      <c r="G90" s="78"/>
      <c r="H90" s="5" t="s">
        <v>32</v>
      </c>
      <c r="I90" s="5" t="s">
        <v>33</v>
      </c>
      <c r="J90" s="13"/>
    </row>
    <row r="91" spans="1:13" ht="13.1">
      <c r="A91" s="22" t="s">
        <v>5</v>
      </c>
      <c r="B91" s="71" t="s">
        <v>81</v>
      </c>
      <c r="C91" s="71"/>
      <c r="D91" s="71"/>
      <c r="E91" s="71"/>
      <c r="F91" s="71"/>
      <c r="G91" s="71"/>
      <c r="H91" s="34">
        <f>1/12*0.05</f>
        <v>4.1666666666666666E-3</v>
      </c>
      <c r="I91" s="24">
        <f>H91*$I$43</f>
        <v>6.4187916666666665</v>
      </c>
      <c r="J91" s="13"/>
    </row>
    <row r="92" spans="1:13" ht="13.1">
      <c r="A92" s="22" t="s">
        <v>7</v>
      </c>
      <c r="B92" s="71" t="s">
        <v>82</v>
      </c>
      <c r="C92" s="71"/>
      <c r="D92" s="71"/>
      <c r="E92" s="71"/>
      <c r="F92" s="71"/>
      <c r="G92" s="71"/>
      <c r="H92" s="34">
        <f>H66*H91</f>
        <v>3.3333333333333332E-4</v>
      </c>
      <c r="I92" s="24">
        <f t="shared" ref="I92:I96" si="1">H92*$I$43</f>
        <v>0.51350333333333331</v>
      </c>
      <c r="J92" s="13"/>
    </row>
    <row r="93" spans="1:13" ht="13.1">
      <c r="A93" s="22" t="s">
        <v>9</v>
      </c>
      <c r="B93" s="71" t="s">
        <v>83</v>
      </c>
      <c r="C93" s="71"/>
      <c r="D93" s="71"/>
      <c r="E93" s="71"/>
      <c r="F93" s="71"/>
      <c r="G93" s="71"/>
      <c r="H93" s="34">
        <v>2.5000000000000001E-2</v>
      </c>
      <c r="I93" s="24">
        <f t="shared" si="1"/>
        <v>38.512750000000004</v>
      </c>
      <c r="J93" s="13"/>
    </row>
    <row r="94" spans="1:13" ht="13.1">
      <c r="A94" s="22" t="s">
        <v>11</v>
      </c>
      <c r="B94" s="71" t="s">
        <v>84</v>
      </c>
      <c r="C94" s="71"/>
      <c r="D94" s="71"/>
      <c r="E94" s="71"/>
      <c r="F94" s="71"/>
      <c r="G94" s="71"/>
      <c r="H94" s="34">
        <v>1.9400000000000001E-2</v>
      </c>
      <c r="I94" s="24">
        <f t="shared" si="1"/>
        <v>29.885894</v>
      </c>
      <c r="J94" s="13"/>
    </row>
    <row r="95" spans="1:13" s="38" customFormat="1" ht="13.1">
      <c r="A95" s="22" t="s">
        <v>38</v>
      </c>
      <c r="B95" s="71" t="s">
        <v>85</v>
      </c>
      <c r="C95" s="71"/>
      <c r="D95" s="71"/>
      <c r="E95" s="71"/>
      <c r="F95" s="71"/>
      <c r="G95" s="71"/>
      <c r="H95" s="34">
        <f>H67*H94</f>
        <v>7.1392000000000009E-3</v>
      </c>
      <c r="I95" s="24">
        <f t="shared" si="1"/>
        <v>10.998008992000001</v>
      </c>
      <c r="J95" s="13"/>
      <c r="K95" s="1"/>
      <c r="L95" s="1"/>
      <c r="M95" s="1"/>
    </row>
    <row r="96" spans="1:13" ht="13.1">
      <c r="A96" s="22" t="s">
        <v>40</v>
      </c>
      <c r="B96" s="71" t="s">
        <v>86</v>
      </c>
      <c r="C96" s="71"/>
      <c r="D96" s="71"/>
      <c r="E96" s="71"/>
      <c r="F96" s="71"/>
      <c r="G96" s="71"/>
      <c r="H96" s="34">
        <v>0.02</v>
      </c>
      <c r="I96" s="24">
        <f t="shared" si="1"/>
        <v>30.810200000000002</v>
      </c>
      <c r="J96" s="13"/>
    </row>
    <row r="97" spans="1:13" ht="13.1">
      <c r="A97" s="80" t="s">
        <v>87</v>
      </c>
      <c r="B97" s="80"/>
      <c r="C97" s="80"/>
      <c r="D97" s="80"/>
      <c r="E97" s="80"/>
      <c r="F97" s="80"/>
      <c r="G97" s="80"/>
      <c r="H97" s="39">
        <f>SUM(H91:H96)</f>
        <v>7.6039200000000001E-2</v>
      </c>
      <c r="I97" s="40">
        <f>SUM(I91:I96)</f>
        <v>117.13914799200001</v>
      </c>
      <c r="J97" s="41"/>
      <c r="K97" s="38"/>
      <c r="L97" s="38"/>
      <c r="M97" s="38"/>
    </row>
    <row r="98" spans="1:13" ht="13.1">
      <c r="A98" s="42"/>
      <c r="B98" s="42"/>
      <c r="C98" s="42"/>
      <c r="D98" s="42"/>
      <c r="E98" s="42"/>
      <c r="F98" s="42"/>
      <c r="G98" s="42"/>
      <c r="H98" s="43"/>
      <c r="I98" s="44"/>
      <c r="J98" s="13"/>
    </row>
    <row r="99" spans="1:13" ht="13.1">
      <c r="A99" s="96" t="s">
        <v>88</v>
      </c>
      <c r="B99" s="96"/>
      <c r="C99" s="96"/>
      <c r="D99" s="96"/>
      <c r="E99" s="96"/>
      <c r="F99" s="96"/>
      <c r="G99" s="96"/>
      <c r="H99" s="96"/>
      <c r="I99" s="96"/>
      <c r="J99" s="13"/>
    </row>
    <row r="100" spans="1:13" ht="20.95" customHeight="1">
      <c r="A100" s="93" t="s">
        <v>169</v>
      </c>
      <c r="B100" s="76"/>
      <c r="C100" s="76"/>
      <c r="D100" s="76"/>
      <c r="E100" s="76"/>
      <c r="F100" s="76"/>
      <c r="G100" s="76"/>
      <c r="H100" s="76"/>
      <c r="I100" s="76"/>
      <c r="J100" s="13"/>
    </row>
    <row r="101" spans="1:13" ht="13.1">
      <c r="A101" s="73" t="s">
        <v>89</v>
      </c>
      <c r="B101" s="73"/>
      <c r="C101" s="73"/>
      <c r="D101" s="73"/>
      <c r="E101" s="73"/>
      <c r="F101" s="73"/>
      <c r="G101" s="73"/>
      <c r="H101" s="73"/>
      <c r="I101" s="73"/>
      <c r="J101" s="13"/>
    </row>
    <row r="102" spans="1:13" ht="13.1">
      <c r="A102" s="16" t="s">
        <v>90</v>
      </c>
      <c r="B102" s="78" t="s">
        <v>91</v>
      </c>
      <c r="C102" s="78"/>
      <c r="D102" s="78"/>
      <c r="E102" s="78"/>
      <c r="F102" s="78"/>
      <c r="G102" s="78"/>
      <c r="H102" s="5" t="s">
        <v>32</v>
      </c>
      <c r="I102" s="5" t="s">
        <v>33</v>
      </c>
      <c r="J102" s="13"/>
    </row>
    <row r="103" spans="1:13" ht="13.1">
      <c r="A103" s="22" t="s">
        <v>5</v>
      </c>
      <c r="B103" s="71" t="s">
        <v>92</v>
      </c>
      <c r="C103" s="71"/>
      <c r="D103" s="71"/>
      <c r="E103" s="71"/>
      <c r="F103" s="71"/>
      <c r="G103" s="71"/>
      <c r="H103" s="34">
        <v>8.3299999999999999E-2</v>
      </c>
      <c r="I103" s="24">
        <f t="shared" ref="I103:I108" si="2">H103*$I$43</f>
        <v>128.32448299999999</v>
      </c>
      <c r="J103" s="13"/>
    </row>
    <row r="104" spans="1:13" ht="13.1">
      <c r="A104" s="22" t="s">
        <v>7</v>
      </c>
      <c r="B104" s="71" t="s">
        <v>93</v>
      </c>
      <c r="C104" s="71"/>
      <c r="D104" s="71"/>
      <c r="E104" s="71"/>
      <c r="F104" s="71"/>
      <c r="G104" s="71"/>
      <c r="H104" s="34">
        <v>2.8E-3</v>
      </c>
      <c r="I104" s="24">
        <f t="shared" si="2"/>
        <v>4.313428</v>
      </c>
      <c r="J104" s="13"/>
    </row>
    <row r="105" spans="1:13" ht="13.1">
      <c r="A105" s="22" t="s">
        <v>9</v>
      </c>
      <c r="B105" s="71" t="s">
        <v>94</v>
      </c>
      <c r="C105" s="71"/>
      <c r="D105" s="71"/>
      <c r="E105" s="71"/>
      <c r="F105" s="71"/>
      <c r="G105" s="71"/>
      <c r="H105" s="34">
        <v>4.0000000000000002E-4</v>
      </c>
      <c r="I105" s="24">
        <f t="shared" si="2"/>
        <v>0.61620399999999997</v>
      </c>
      <c r="J105" s="13"/>
    </row>
    <row r="106" spans="1:13" ht="13.1">
      <c r="A106" s="22" t="s">
        <v>11</v>
      </c>
      <c r="B106" s="71" t="s">
        <v>95</v>
      </c>
      <c r="C106" s="71"/>
      <c r="D106" s="71"/>
      <c r="E106" s="71"/>
      <c r="F106" s="71"/>
      <c r="G106" s="71"/>
      <c r="H106" s="34">
        <v>2.7000000000000001E-3</v>
      </c>
      <c r="I106" s="24">
        <f t="shared" si="2"/>
        <v>4.1593770000000001</v>
      </c>
      <c r="J106" s="13"/>
    </row>
    <row r="107" spans="1:13" s="3" customFormat="1" ht="13.1">
      <c r="A107" s="22" t="s">
        <v>38</v>
      </c>
      <c r="B107" s="71" t="s">
        <v>96</v>
      </c>
      <c r="C107" s="71"/>
      <c r="D107" s="71"/>
      <c r="E107" s="71"/>
      <c r="F107" s="71"/>
      <c r="G107" s="71"/>
      <c r="H107" s="34">
        <v>2.9999999999999997E-4</v>
      </c>
      <c r="I107" s="24">
        <f t="shared" si="2"/>
        <v>0.46215299999999998</v>
      </c>
      <c r="J107" s="13"/>
      <c r="K107" s="1"/>
      <c r="L107" s="1"/>
      <c r="M107" s="1"/>
    </row>
    <row r="108" spans="1:13" ht="13.1">
      <c r="A108" s="22" t="s">
        <v>40</v>
      </c>
      <c r="B108" s="71" t="s">
        <v>97</v>
      </c>
      <c r="C108" s="71"/>
      <c r="D108" s="71"/>
      <c r="E108" s="71"/>
      <c r="F108" s="71"/>
      <c r="G108" s="71"/>
      <c r="H108" s="34"/>
      <c r="I108" s="24">
        <f t="shared" si="2"/>
        <v>0</v>
      </c>
      <c r="J108" s="13"/>
    </row>
    <row r="109" spans="1:13" ht="13.1">
      <c r="A109" s="45"/>
      <c r="B109"/>
      <c r="C109"/>
      <c r="D109"/>
      <c r="E109"/>
      <c r="F109"/>
      <c r="G109"/>
      <c r="H109"/>
      <c r="I109"/>
      <c r="J109" s="13"/>
    </row>
    <row r="110" spans="1:13" ht="13.1">
      <c r="A110" s="75" t="s">
        <v>98</v>
      </c>
      <c r="B110" s="75"/>
      <c r="C110" s="75"/>
      <c r="D110" s="75"/>
      <c r="E110" s="75"/>
      <c r="F110" s="75"/>
      <c r="G110" s="75"/>
      <c r="H110" s="31">
        <f>SUM(H103:H109)</f>
        <v>8.9499999999999982E-2</v>
      </c>
      <c r="I110" s="33">
        <f>H110*$I$43</f>
        <v>137.87564499999996</v>
      </c>
      <c r="J110" s="27"/>
      <c r="K110" s="3"/>
      <c r="L110" s="3"/>
      <c r="M110" s="3"/>
    </row>
    <row r="111" spans="1:13" ht="13.1">
      <c r="A111" s="22"/>
      <c r="B111" s="71"/>
      <c r="C111" s="71"/>
      <c r="D111" s="71"/>
      <c r="E111" s="71"/>
      <c r="F111" s="71"/>
      <c r="G111" s="71"/>
      <c r="H111" s="34"/>
      <c r="I111" s="24"/>
      <c r="J111" s="13"/>
    </row>
    <row r="112" spans="1:13" ht="13.1">
      <c r="A112" s="73" t="s">
        <v>99</v>
      </c>
      <c r="B112" s="73"/>
      <c r="C112" s="73"/>
      <c r="D112" s="73"/>
      <c r="E112" s="73"/>
      <c r="F112" s="73"/>
      <c r="G112" s="73"/>
      <c r="H112" s="73"/>
      <c r="I112" s="73"/>
      <c r="J112" s="13"/>
    </row>
    <row r="113" spans="1:10" ht="13.1">
      <c r="A113" s="16" t="s">
        <v>100</v>
      </c>
      <c r="B113" s="78" t="s">
        <v>91</v>
      </c>
      <c r="C113" s="78"/>
      <c r="D113" s="78"/>
      <c r="E113" s="78"/>
      <c r="F113" s="78"/>
      <c r="G113" s="78"/>
      <c r="H113" s="5" t="s">
        <v>32</v>
      </c>
      <c r="I113" s="5" t="s">
        <v>33</v>
      </c>
      <c r="J113" s="13"/>
    </row>
    <row r="114" spans="1:10" ht="13.1">
      <c r="A114" s="22" t="s">
        <v>5</v>
      </c>
      <c r="B114" s="71" t="s">
        <v>101</v>
      </c>
      <c r="C114" s="71"/>
      <c r="D114" s="71"/>
      <c r="E114" s="71"/>
      <c r="F114" s="71"/>
      <c r="G114" s="71"/>
      <c r="H114" s="34"/>
      <c r="I114" s="24">
        <f>H114*$I$43</f>
        <v>0</v>
      </c>
      <c r="J114" s="13"/>
    </row>
    <row r="115" spans="1:10" ht="13.1">
      <c r="A115" s="75" t="s">
        <v>102</v>
      </c>
      <c r="B115" s="75"/>
      <c r="C115" s="75"/>
      <c r="D115" s="75"/>
      <c r="E115" s="75"/>
      <c r="F115" s="75"/>
      <c r="G115" s="75"/>
      <c r="H115" s="31">
        <f>SUM(H114:H114)</f>
        <v>0</v>
      </c>
      <c r="I115" s="24">
        <f>H115*$I$43</f>
        <v>0</v>
      </c>
      <c r="J115" s="13"/>
    </row>
    <row r="117" spans="1:10">
      <c r="A117" s="73" t="s">
        <v>103</v>
      </c>
      <c r="B117" s="73"/>
      <c r="C117" s="73"/>
      <c r="D117" s="73"/>
      <c r="E117" s="73"/>
      <c r="F117" s="73"/>
      <c r="G117" s="73"/>
      <c r="H117" s="73"/>
      <c r="I117" s="73"/>
      <c r="J117" s="13"/>
    </row>
    <row r="118" spans="1:10" ht="13.1">
      <c r="A118" s="22">
        <v>4</v>
      </c>
      <c r="B118" s="74" t="s">
        <v>104</v>
      </c>
      <c r="C118" s="74"/>
      <c r="D118" s="74"/>
      <c r="E118" s="74"/>
      <c r="F118" s="74"/>
      <c r="G118" s="74"/>
      <c r="H118" s="22"/>
      <c r="I118" s="22" t="s">
        <v>33</v>
      </c>
      <c r="J118" s="13"/>
    </row>
    <row r="119" spans="1:10" ht="13.1">
      <c r="A119" s="22" t="s">
        <v>5</v>
      </c>
      <c r="B119" s="77" t="s">
        <v>105</v>
      </c>
      <c r="C119" s="77"/>
      <c r="D119" s="77"/>
      <c r="E119" s="77"/>
      <c r="F119" s="77"/>
      <c r="G119" s="77"/>
      <c r="H119" s="6" t="s">
        <v>73</v>
      </c>
      <c r="I119" s="32">
        <f>I110</f>
        <v>137.87564499999996</v>
      </c>
      <c r="J119" s="13"/>
    </row>
    <row r="120" spans="1:10" ht="13.1">
      <c r="A120" s="22" t="s">
        <v>7</v>
      </c>
      <c r="B120" s="77" t="s">
        <v>106</v>
      </c>
      <c r="C120" s="77"/>
      <c r="D120" s="77"/>
      <c r="E120" s="77"/>
      <c r="F120" s="77"/>
      <c r="G120" s="77"/>
      <c r="H120" s="6" t="s">
        <v>73</v>
      </c>
      <c r="I120" s="32">
        <f>I104</f>
        <v>4.313428</v>
      </c>
      <c r="J120" s="13"/>
    </row>
    <row r="121" spans="1:10" ht="13.1">
      <c r="A121" s="73" t="s">
        <v>107</v>
      </c>
      <c r="B121" s="73"/>
      <c r="C121" s="73"/>
      <c r="D121" s="73"/>
      <c r="E121" s="73"/>
      <c r="F121" s="73"/>
      <c r="G121" s="73"/>
      <c r="H121" s="73"/>
      <c r="I121" s="26">
        <f>SUM(I119:I120)</f>
        <v>142.18907299999995</v>
      </c>
      <c r="J121" s="13"/>
    </row>
    <row r="122" spans="1:10" ht="13.1">
      <c r="A122" s="75"/>
      <c r="B122" s="75"/>
      <c r="C122" s="75"/>
      <c r="D122" s="75"/>
      <c r="E122" s="75"/>
      <c r="F122" s="75"/>
      <c r="G122" s="75"/>
      <c r="H122" s="31"/>
      <c r="I122" s="33"/>
      <c r="J122" s="13"/>
    </row>
    <row r="123" spans="1:10" ht="13.1">
      <c r="A123" s="96" t="s">
        <v>108</v>
      </c>
      <c r="B123" s="96"/>
      <c r="C123" s="96"/>
      <c r="D123" s="96"/>
      <c r="E123" s="96"/>
      <c r="F123" s="96"/>
      <c r="G123" s="96"/>
      <c r="H123" s="96"/>
      <c r="I123" s="96"/>
    </row>
    <row r="124" spans="1:10" ht="13.1">
      <c r="A124" s="22">
        <v>5</v>
      </c>
      <c r="B124" s="74" t="s">
        <v>109</v>
      </c>
      <c r="C124" s="74"/>
      <c r="D124" s="74"/>
      <c r="E124" s="74"/>
      <c r="F124" s="74"/>
      <c r="G124" s="74"/>
      <c r="H124" s="22" t="s">
        <v>32</v>
      </c>
      <c r="I124" s="22" t="s">
        <v>33</v>
      </c>
    </row>
    <row r="125" spans="1:10" ht="13.1">
      <c r="A125" s="22" t="s">
        <v>5</v>
      </c>
      <c r="B125" s="71" t="s">
        <v>110</v>
      </c>
      <c r="C125" s="71"/>
      <c r="D125" s="71"/>
      <c r="E125" s="71"/>
      <c r="F125" s="71"/>
      <c r="G125" s="71"/>
      <c r="H125" s="25"/>
      <c r="I125" s="24">
        <f>Uniformes!E14</f>
        <v>52.779166666666669</v>
      </c>
    </row>
    <row r="126" spans="1:10" ht="13.1">
      <c r="A126" s="22" t="s">
        <v>7</v>
      </c>
      <c r="B126" s="71" t="s">
        <v>111</v>
      </c>
      <c r="C126" s="71"/>
      <c r="D126" s="71"/>
      <c r="E126" s="71"/>
      <c r="F126" s="71"/>
      <c r="G126" s="71"/>
      <c r="H126" s="25"/>
      <c r="I126" s="24"/>
    </row>
    <row r="127" spans="1:10" ht="13.1">
      <c r="A127" s="22" t="s">
        <v>9</v>
      </c>
      <c r="B127" s="71" t="s">
        <v>112</v>
      </c>
      <c r="C127" s="71"/>
      <c r="D127" s="71"/>
      <c r="E127" s="71"/>
      <c r="F127" s="71"/>
      <c r="G127" s="71"/>
      <c r="H127" s="25"/>
      <c r="I127" s="24"/>
    </row>
    <row r="128" spans="1:10" ht="13.1">
      <c r="A128" s="22" t="s">
        <v>11</v>
      </c>
      <c r="B128" s="71" t="s">
        <v>43</v>
      </c>
      <c r="C128" s="71"/>
      <c r="D128" s="71"/>
      <c r="E128" s="71"/>
      <c r="F128" s="71"/>
      <c r="G128" s="71"/>
      <c r="H128" s="25"/>
      <c r="I128" s="24"/>
    </row>
    <row r="129" spans="1:13" ht="13.1">
      <c r="A129" s="73" t="s">
        <v>113</v>
      </c>
      <c r="B129" s="73"/>
      <c r="C129" s="73"/>
      <c r="D129" s="73"/>
      <c r="E129" s="73"/>
      <c r="F129" s="73"/>
      <c r="G129" s="73"/>
      <c r="H129" s="73"/>
      <c r="I129" s="26">
        <f>SUM(I125:I128)</f>
        <v>52.779166666666669</v>
      </c>
    </row>
    <row r="130" spans="1:13" ht="12.8" customHeight="1">
      <c r="A130" s="93" t="s">
        <v>168</v>
      </c>
      <c r="B130" s="76"/>
      <c r="C130" s="76"/>
      <c r="D130" s="76"/>
      <c r="E130" s="76"/>
      <c r="F130" s="76"/>
      <c r="G130" s="76"/>
      <c r="H130" s="76"/>
      <c r="I130" s="76"/>
      <c r="J130" s="13"/>
    </row>
    <row r="131" spans="1:13" ht="13.1">
      <c r="A131" s="96" t="s">
        <v>114</v>
      </c>
      <c r="B131" s="96"/>
      <c r="C131" s="96"/>
      <c r="D131" s="96"/>
      <c r="E131" s="96"/>
      <c r="F131" s="96"/>
      <c r="G131" s="96"/>
      <c r="H131" s="96"/>
      <c r="I131" s="96"/>
      <c r="J131" s="13"/>
    </row>
    <row r="132" spans="1:13" ht="13.1">
      <c r="A132" s="22">
        <v>6</v>
      </c>
      <c r="B132" s="74" t="s">
        <v>115</v>
      </c>
      <c r="C132" s="74"/>
      <c r="D132" s="74"/>
      <c r="E132" s="74"/>
      <c r="F132" s="74"/>
      <c r="G132" s="74"/>
      <c r="H132" s="22" t="s">
        <v>32</v>
      </c>
      <c r="I132" s="22" t="s">
        <v>33</v>
      </c>
      <c r="J132" s="13"/>
    </row>
    <row r="133" spans="1:13" ht="13.1">
      <c r="A133" s="22" t="s">
        <v>5</v>
      </c>
      <c r="B133" s="71" t="s">
        <v>116</v>
      </c>
      <c r="C133" s="71"/>
      <c r="D133" s="71"/>
      <c r="E133" s="71"/>
      <c r="F133" s="71"/>
      <c r="G133" s="71"/>
      <c r="H133" s="90">
        <v>4.8500000000000001E-2</v>
      </c>
      <c r="I133" s="24">
        <f>H133*I149</f>
        <v>154.69800500144532</v>
      </c>
      <c r="J133" s="13"/>
    </row>
    <row r="134" spans="1:13" ht="13.1">
      <c r="A134" s="22" t="s">
        <v>7</v>
      </c>
      <c r="B134" s="71" t="s">
        <v>117</v>
      </c>
      <c r="C134" s="71"/>
      <c r="D134" s="71"/>
      <c r="E134" s="71"/>
      <c r="F134" s="71"/>
      <c r="G134" s="71"/>
      <c r="H134" s="90">
        <v>5.45E-2</v>
      </c>
      <c r="I134" s="24">
        <f>H134*(I133+I149)</f>
        <v>182.2669437999761</v>
      </c>
      <c r="J134" s="13"/>
    </row>
    <row r="135" spans="1:13" ht="13.1">
      <c r="A135" s="22" t="s">
        <v>9</v>
      </c>
      <c r="B135" s="74" t="s">
        <v>118</v>
      </c>
      <c r="C135" s="74"/>
      <c r="D135" s="74"/>
      <c r="E135" s="74"/>
      <c r="F135" s="74"/>
      <c r="G135" s="74"/>
      <c r="H135" s="25"/>
      <c r="I135" s="47"/>
      <c r="J135" s="13"/>
    </row>
    <row r="136" spans="1:13" ht="13.1">
      <c r="A136" s="22" t="s">
        <v>119</v>
      </c>
      <c r="B136" s="71" t="s">
        <v>120</v>
      </c>
      <c r="C136" s="71"/>
      <c r="D136" s="71"/>
      <c r="E136" s="71"/>
      <c r="F136" s="71"/>
      <c r="G136" s="71"/>
      <c r="H136" s="90">
        <v>6.4999999999999997E-3</v>
      </c>
      <c r="I136" s="24">
        <f>H136*$I$151</f>
        <v>24.555966242089525</v>
      </c>
      <c r="J136" s="13"/>
    </row>
    <row r="137" spans="1:13" ht="13.1">
      <c r="A137" s="22" t="s">
        <v>121</v>
      </c>
      <c r="B137" s="71" t="s">
        <v>122</v>
      </c>
      <c r="C137" s="71"/>
      <c r="D137" s="71"/>
      <c r="E137" s="71"/>
      <c r="F137" s="71"/>
      <c r="G137" s="71"/>
      <c r="H137" s="90">
        <v>0.03</v>
      </c>
      <c r="I137" s="24">
        <f>H137*$I$151</f>
        <v>113.33522880964397</v>
      </c>
      <c r="J137" s="13"/>
    </row>
    <row r="138" spans="1:13" s="48" customFormat="1" ht="13.1">
      <c r="A138" s="22" t="s">
        <v>123</v>
      </c>
      <c r="B138" s="71" t="s">
        <v>124</v>
      </c>
      <c r="C138" s="71"/>
      <c r="D138" s="71"/>
      <c r="E138" s="71"/>
      <c r="F138" s="71"/>
      <c r="G138" s="71"/>
      <c r="H138" s="46">
        <v>0.03</v>
      </c>
      <c r="I138" s="24">
        <f>H138*$I$151</f>
        <v>113.33522880964397</v>
      </c>
      <c r="J138" s="13"/>
      <c r="K138" s="1"/>
      <c r="L138" s="1"/>
      <c r="M138" s="1"/>
    </row>
    <row r="139" spans="1:13" s="48" customFormat="1" ht="13.1">
      <c r="A139" s="73" t="s">
        <v>125</v>
      </c>
      <c r="B139" s="73"/>
      <c r="C139" s="73"/>
      <c r="D139" s="73"/>
      <c r="E139" s="73"/>
      <c r="F139" s="73"/>
      <c r="G139" s="73"/>
      <c r="H139" s="49">
        <f>SUM(H133:H138)</f>
        <v>0.16950000000000001</v>
      </c>
      <c r="I139" s="26">
        <f>SUM(I133:I138)</f>
        <v>588.19137266279893</v>
      </c>
      <c r="J139" s="13"/>
      <c r="K139" s="1"/>
      <c r="L139" s="1"/>
      <c r="M139" s="1"/>
    </row>
    <row r="140" spans="1:13">
      <c r="A140" s="50" t="s">
        <v>126</v>
      </c>
      <c r="B140" s="51"/>
      <c r="C140" s="51"/>
      <c r="D140" s="51"/>
      <c r="E140" s="51"/>
      <c r="F140" s="51"/>
      <c r="G140" s="51"/>
      <c r="H140" s="51"/>
      <c r="I140" s="51"/>
      <c r="J140" s="48"/>
      <c r="K140" s="48"/>
      <c r="L140" s="48"/>
      <c r="M140" s="48"/>
    </row>
    <row r="141" spans="1:13">
      <c r="A141" s="50" t="s">
        <v>127</v>
      </c>
      <c r="B141" s="51"/>
      <c r="C141" s="51"/>
      <c r="D141" s="51"/>
      <c r="E141" s="51"/>
      <c r="F141" s="51"/>
      <c r="G141" s="51"/>
      <c r="H141" s="51"/>
      <c r="I141" s="51"/>
      <c r="J141" s="48"/>
      <c r="K141" s="48"/>
      <c r="L141" s="48"/>
      <c r="M141" s="48"/>
    </row>
    <row r="142" spans="1:13" ht="13.1">
      <c r="A142" s="96" t="s">
        <v>128</v>
      </c>
      <c r="B142" s="96"/>
      <c r="C142" s="96"/>
      <c r="D142" s="96"/>
      <c r="E142" s="96"/>
      <c r="F142" s="96"/>
      <c r="G142" s="96"/>
      <c r="H142" s="96"/>
      <c r="I142" s="96"/>
      <c r="K142" s="52"/>
    </row>
    <row r="143" spans="1:13" ht="13.1">
      <c r="A143" s="75" t="s">
        <v>129</v>
      </c>
      <c r="B143" s="75"/>
      <c r="C143" s="75"/>
      <c r="D143" s="75"/>
      <c r="E143" s="75"/>
      <c r="F143" s="75"/>
      <c r="G143" s="75"/>
      <c r="H143" s="75"/>
      <c r="I143" s="22" t="s">
        <v>33</v>
      </c>
    </row>
    <row r="144" spans="1:13">
      <c r="A144" s="6" t="s">
        <v>5</v>
      </c>
      <c r="B144" s="71" t="str">
        <f>A34</f>
        <v>MÓDULO 1 - COMPOSIÇÃO DA REMUNERAÇÃO</v>
      </c>
      <c r="C144" s="71"/>
      <c r="D144" s="71"/>
      <c r="E144" s="71"/>
      <c r="F144" s="71"/>
      <c r="G144" s="71"/>
      <c r="H144" s="71"/>
      <c r="I144" s="24">
        <f>I43</f>
        <v>1540.51</v>
      </c>
    </row>
    <row r="145" spans="1:13">
      <c r="A145" s="6" t="s">
        <v>7</v>
      </c>
      <c r="B145" s="71" t="str">
        <f>A45</f>
        <v>MÓDULO 2 – ENCARGOS E BENEFÍCIOS ANUAIS, MENSAIS E DIÁRIOS</v>
      </c>
      <c r="C145" s="71"/>
      <c r="D145" s="71"/>
      <c r="E145" s="71"/>
      <c r="F145" s="71"/>
      <c r="G145" s="71"/>
      <c r="H145" s="71"/>
      <c r="I145" s="24">
        <f>I87</f>
        <v>1337.0322000000001</v>
      </c>
    </row>
    <row r="146" spans="1:13" ht="13.1">
      <c r="A146" s="6" t="s">
        <v>9</v>
      </c>
      <c r="B146" s="71" t="str">
        <f>A89</f>
        <v>MÓDULO 3 – PROVISÃO  PARA RESCISÃO</v>
      </c>
      <c r="C146" s="71"/>
      <c r="D146" s="71"/>
      <c r="E146" s="71"/>
      <c r="F146" s="71"/>
      <c r="G146" s="71"/>
      <c r="H146" s="71"/>
      <c r="I146" s="24">
        <f>I97</f>
        <v>117.13914799200001</v>
      </c>
      <c r="K146" s="52"/>
    </row>
    <row r="147" spans="1:13" ht="13.1">
      <c r="A147" s="6" t="s">
        <v>11</v>
      </c>
      <c r="B147" s="71" t="str">
        <f>A99</f>
        <v>MÓDULO 4 – CUSTO DE REPOSIÇÃO DO PROFISSIONAL AUSENTE</v>
      </c>
      <c r="C147" s="71"/>
      <c r="D147" s="71"/>
      <c r="E147" s="71"/>
      <c r="F147" s="71"/>
      <c r="G147" s="71"/>
      <c r="H147" s="71"/>
      <c r="I147" s="24">
        <f>I121</f>
        <v>142.18907299999995</v>
      </c>
      <c r="K147" s="52"/>
    </row>
    <row r="148" spans="1:13" ht="13.1">
      <c r="A148" s="6" t="s">
        <v>38</v>
      </c>
      <c r="B148" s="71" t="str">
        <f>A123</f>
        <v>MÓDULO 5 - INSUMOS DIVERSOS</v>
      </c>
      <c r="C148" s="71"/>
      <c r="D148" s="71"/>
      <c r="E148" s="71"/>
      <c r="F148" s="71"/>
      <c r="G148" s="71"/>
      <c r="H148" s="71"/>
      <c r="I148" s="24">
        <f>I129</f>
        <v>52.779166666666669</v>
      </c>
      <c r="K148" s="52"/>
    </row>
    <row r="149" spans="1:13" ht="13.1">
      <c r="A149" s="22"/>
      <c r="B149" s="72" t="s">
        <v>130</v>
      </c>
      <c r="C149" s="72"/>
      <c r="D149" s="72"/>
      <c r="E149" s="72"/>
      <c r="F149" s="72"/>
      <c r="G149" s="72"/>
      <c r="H149" s="72"/>
      <c r="I149" s="33">
        <f>SUM(I144:I148)</f>
        <v>3189.6495876586664</v>
      </c>
      <c r="K149" s="53"/>
    </row>
    <row r="150" spans="1:13" s="54" customFormat="1">
      <c r="A150" s="6" t="s">
        <v>40</v>
      </c>
      <c r="B150" s="71" t="str">
        <f>A131</f>
        <v>MÓDULO 6 – CUSTOS INDIRETOS, TRIBUTOS E LUCRO</v>
      </c>
      <c r="C150" s="71"/>
      <c r="D150" s="71"/>
      <c r="E150" s="71"/>
      <c r="F150" s="71"/>
      <c r="G150" s="71"/>
      <c r="H150" s="71"/>
      <c r="I150" s="24">
        <f>I139</f>
        <v>588.19137266279893</v>
      </c>
      <c r="J150" s="1"/>
      <c r="K150" s="1"/>
      <c r="L150" s="1"/>
      <c r="M150" s="1"/>
    </row>
    <row r="151" spans="1:13" ht="13.1">
      <c r="A151" s="100" t="s">
        <v>131</v>
      </c>
      <c r="B151" s="100"/>
      <c r="C151" s="100"/>
      <c r="D151" s="100"/>
      <c r="E151" s="100"/>
      <c r="F151" s="100"/>
      <c r="G151" s="100"/>
      <c r="H151" s="100"/>
      <c r="I151" s="101">
        <f>(I149+I133+I134)/(1-SUM(H136:H138))</f>
        <v>3777.8409603214654</v>
      </c>
    </row>
    <row r="152" spans="1:13" ht="13.1">
      <c r="A152" s="42"/>
      <c r="B152" s="42"/>
      <c r="C152" s="42"/>
      <c r="D152" s="42"/>
      <c r="E152" s="42"/>
      <c r="F152" s="42"/>
      <c r="G152" s="42"/>
      <c r="H152" s="42"/>
      <c r="I152" s="44"/>
    </row>
    <row r="153" spans="1:13">
      <c r="A153" s="105" t="s">
        <v>161</v>
      </c>
      <c r="B153" s="105"/>
      <c r="C153" s="105"/>
      <c r="D153" s="105"/>
      <c r="E153" s="105"/>
      <c r="F153" s="105"/>
      <c r="G153" s="105"/>
      <c r="H153" s="105"/>
      <c r="I153" s="105"/>
      <c r="J153" s="54"/>
      <c r="K153" s="54"/>
      <c r="L153" s="54"/>
      <c r="M153" s="54"/>
    </row>
    <row r="155" spans="1:13" ht="13.1">
      <c r="A155" s="102" t="s">
        <v>165</v>
      </c>
      <c r="B155" s="103"/>
      <c r="C155" s="103"/>
      <c r="D155" s="103"/>
      <c r="E155" s="103"/>
      <c r="F155" s="103"/>
      <c r="G155" s="103"/>
      <c r="H155" s="103"/>
      <c r="I155" s="10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</row>
    <row r="161" spans="1:9">
      <c r="A161" s="92" t="s">
        <v>164</v>
      </c>
      <c r="B161" s="92"/>
      <c r="C161" s="92"/>
      <c r="D161" s="92"/>
      <c r="E161" s="92" t="s">
        <v>166</v>
      </c>
      <c r="F161" s="92"/>
      <c r="G161" s="92"/>
      <c r="H161" s="92" t="s">
        <v>167</v>
      </c>
      <c r="I161" s="92"/>
    </row>
  </sheetData>
  <mergeCells count="147">
    <mergeCell ref="A1:I1"/>
    <mergeCell ref="A3:F3"/>
    <mergeCell ref="A4:F4"/>
    <mergeCell ref="A6:F6"/>
    <mergeCell ref="A8:I8"/>
    <mergeCell ref="B9:H9"/>
    <mergeCell ref="B10:H10"/>
    <mergeCell ref="B11:H11"/>
    <mergeCell ref="B12:H12"/>
    <mergeCell ref="A14:I14"/>
    <mergeCell ref="A15:C15"/>
    <mergeCell ref="D15:F15"/>
    <mergeCell ref="G15:I15"/>
    <mergeCell ref="A16:C16"/>
    <mergeCell ref="D16:F16"/>
    <mergeCell ref="G16:I16"/>
    <mergeCell ref="A17:I17"/>
    <mergeCell ref="A18:I18"/>
    <mergeCell ref="A19:I19"/>
    <mergeCell ref="A20:I20"/>
    <mergeCell ref="A22:I22"/>
    <mergeCell ref="A23:I23"/>
    <mergeCell ref="A24:I24"/>
    <mergeCell ref="B25:H25"/>
    <mergeCell ref="B26:H26"/>
    <mergeCell ref="B27:H27"/>
    <mergeCell ref="B28:H28"/>
    <mergeCell ref="B29:H29"/>
    <mergeCell ref="B30:H30"/>
    <mergeCell ref="B31:H31"/>
    <mergeCell ref="A32:I32"/>
    <mergeCell ref="A33:I33"/>
    <mergeCell ref="A34:I34"/>
    <mergeCell ref="B35:G35"/>
    <mergeCell ref="B36:G36"/>
    <mergeCell ref="B37:G37"/>
    <mergeCell ref="B38:G38"/>
    <mergeCell ref="B39:G39"/>
    <mergeCell ref="B40:G40"/>
    <mergeCell ref="B41:G41"/>
    <mergeCell ref="B42:G42"/>
    <mergeCell ref="A43:H43"/>
    <mergeCell ref="A44:I44"/>
    <mergeCell ref="A45:I45"/>
    <mergeCell ref="A47:I47"/>
    <mergeCell ref="B48:G48"/>
    <mergeCell ref="B49:G49"/>
    <mergeCell ref="B50:G50"/>
    <mergeCell ref="A51:G51"/>
    <mergeCell ref="B52:G52"/>
    <mergeCell ref="A53:G53"/>
    <mergeCell ref="A54:I54"/>
    <mergeCell ref="A55:I55"/>
    <mergeCell ref="A56:I56"/>
    <mergeCell ref="A57:I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A67:G67"/>
    <mergeCell ref="A68:I68"/>
    <mergeCell ref="A69:I69"/>
    <mergeCell ref="A70:I70"/>
    <mergeCell ref="A71:I71"/>
    <mergeCell ref="B72:G72"/>
    <mergeCell ref="B73:G73"/>
    <mergeCell ref="B74:G74"/>
    <mergeCell ref="B75:G75"/>
    <mergeCell ref="B76:G76"/>
    <mergeCell ref="B77:G77"/>
    <mergeCell ref="A79:H79"/>
    <mergeCell ref="A80:I80"/>
    <mergeCell ref="A81:I81"/>
    <mergeCell ref="A82:I82"/>
    <mergeCell ref="B83:G83"/>
    <mergeCell ref="B84:G84"/>
    <mergeCell ref="B85:G85"/>
    <mergeCell ref="B86:G86"/>
    <mergeCell ref="A87:H87"/>
    <mergeCell ref="A89:I89"/>
    <mergeCell ref="B90:G90"/>
    <mergeCell ref="B91:G91"/>
    <mergeCell ref="B92:G92"/>
    <mergeCell ref="B93:G93"/>
    <mergeCell ref="B94:G94"/>
    <mergeCell ref="B95:G95"/>
    <mergeCell ref="B96:G96"/>
    <mergeCell ref="A97:G97"/>
    <mergeCell ref="A99:I99"/>
    <mergeCell ref="A100:I100"/>
    <mergeCell ref="A101:I101"/>
    <mergeCell ref="B102:G102"/>
    <mergeCell ref="B103:G103"/>
    <mergeCell ref="B104:G104"/>
    <mergeCell ref="B105:G105"/>
    <mergeCell ref="B106:G106"/>
    <mergeCell ref="B107:G107"/>
    <mergeCell ref="B108:G108"/>
    <mergeCell ref="A110:G110"/>
    <mergeCell ref="B111:G111"/>
    <mergeCell ref="A112:I112"/>
    <mergeCell ref="B113:G113"/>
    <mergeCell ref="B114:G114"/>
    <mergeCell ref="A115:G115"/>
    <mergeCell ref="A117:I117"/>
    <mergeCell ref="B118:G118"/>
    <mergeCell ref="B119:G119"/>
    <mergeCell ref="B120:G120"/>
    <mergeCell ref="A121:H121"/>
    <mergeCell ref="A122:G122"/>
    <mergeCell ref="A123:I123"/>
    <mergeCell ref="B124:G124"/>
    <mergeCell ref="B125:G125"/>
    <mergeCell ref="B126:G126"/>
    <mergeCell ref="B127:G127"/>
    <mergeCell ref="B128:G128"/>
    <mergeCell ref="A129:H129"/>
    <mergeCell ref="A130:I130"/>
    <mergeCell ref="A131:I131"/>
    <mergeCell ref="B132:G132"/>
    <mergeCell ref="B133:G133"/>
    <mergeCell ref="B134:G134"/>
    <mergeCell ref="B135:G135"/>
    <mergeCell ref="B136:G136"/>
    <mergeCell ref="B137:G137"/>
    <mergeCell ref="B138:G138"/>
    <mergeCell ref="A139:G139"/>
    <mergeCell ref="A142:I142"/>
    <mergeCell ref="A143:H143"/>
    <mergeCell ref="B144:H144"/>
    <mergeCell ref="B145:H145"/>
    <mergeCell ref="B146:H146"/>
    <mergeCell ref="B147:H147"/>
    <mergeCell ref="B148:H148"/>
    <mergeCell ref="B149:H149"/>
    <mergeCell ref="B150:H150"/>
    <mergeCell ref="A151:H151"/>
    <mergeCell ref="A153:I153"/>
    <mergeCell ref="A161:D161"/>
    <mergeCell ref="A155:I155"/>
    <mergeCell ref="E161:G161"/>
    <mergeCell ref="H161:I161"/>
  </mergeCells>
  <printOptions horizontalCentered="1"/>
  <pageMargins left="0.39374999999999999" right="0.196527777777778" top="1.37777777777778" bottom="0.39374999999999999" header="0.511811023622047" footer="0.511811023622047"/>
  <pageSetup paperSize="9" scale="8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WVN14"/>
  <sheetViews>
    <sheetView view="pageBreakPreview" topLeftCell="A7" zoomScaleNormal="100" workbookViewId="0">
      <selection activeCell="F10" sqref="F10"/>
    </sheetView>
  </sheetViews>
  <sheetFormatPr defaultColWidth="8.625" defaultRowHeight="12.45"/>
  <cols>
    <col min="1" max="1" width="9.25" style="18" customWidth="1"/>
    <col min="2" max="2" width="34.625" style="55" customWidth="1"/>
    <col min="3" max="3" width="11.125" style="55" customWidth="1"/>
    <col min="4" max="4" width="13.125" style="55" customWidth="1"/>
    <col min="5" max="5" width="18.75" style="55" customWidth="1"/>
    <col min="6" max="6" width="20.25" style="55" customWidth="1"/>
    <col min="7" max="7" width="11.125" style="55" customWidth="1"/>
    <col min="251" max="251" width="3.75" style="55" customWidth="1"/>
    <col min="252" max="252" width="52.875" style="55" customWidth="1"/>
    <col min="253" max="253" width="6.75" style="55" customWidth="1"/>
    <col min="254" max="254" width="5.625" style="55" customWidth="1"/>
    <col min="255" max="255" width="9.125" style="55" customWidth="1"/>
    <col min="256" max="256" width="8.875" style="55" customWidth="1"/>
    <col min="258" max="258" width="9" style="55" customWidth="1"/>
    <col min="259" max="259" width="9.125" style="55" customWidth="1"/>
    <col min="260" max="260" width="9.25" style="55" customWidth="1"/>
    <col min="261" max="261" width="10" style="55" customWidth="1"/>
    <col min="262" max="262" width="11" style="55" customWidth="1"/>
    <col min="507" max="507" width="3.75" style="55" customWidth="1"/>
    <col min="508" max="508" width="52.875" style="55" customWidth="1"/>
    <col min="509" max="509" width="6.75" style="55" customWidth="1"/>
    <col min="510" max="510" width="5.625" style="55" customWidth="1"/>
    <col min="511" max="511" width="9.125" style="55" customWidth="1"/>
    <col min="512" max="512" width="8.875" style="55" customWidth="1"/>
    <col min="514" max="514" width="9" style="55" customWidth="1"/>
    <col min="515" max="515" width="9.125" style="55" customWidth="1"/>
    <col min="516" max="516" width="9.25" style="55" customWidth="1"/>
    <col min="517" max="517" width="10" style="55" customWidth="1"/>
    <col min="518" max="518" width="11" style="55" customWidth="1"/>
    <col min="763" max="763" width="3.75" style="55" customWidth="1"/>
    <col min="764" max="764" width="52.875" style="55" customWidth="1"/>
    <col min="765" max="765" width="6.75" style="55" customWidth="1"/>
    <col min="766" max="766" width="5.625" style="55" customWidth="1"/>
    <col min="767" max="767" width="9.125" style="55" customWidth="1"/>
    <col min="768" max="768" width="8.875" style="55" customWidth="1"/>
    <col min="770" max="770" width="9" style="55" customWidth="1"/>
    <col min="771" max="771" width="9.125" style="55" customWidth="1"/>
    <col min="772" max="772" width="9.25" style="55" customWidth="1"/>
    <col min="773" max="773" width="10" style="55" customWidth="1"/>
    <col min="774" max="774" width="11" style="55" customWidth="1"/>
    <col min="1019" max="1019" width="3.75" style="55" customWidth="1"/>
    <col min="1020" max="1020" width="52.875" style="55" customWidth="1"/>
    <col min="1021" max="1021" width="6.75" style="55" customWidth="1"/>
    <col min="1022" max="1022" width="5.625" style="55" customWidth="1"/>
    <col min="1023" max="1023" width="9.125" style="55" customWidth="1"/>
    <col min="1024" max="1024" width="8.875" style="55" customWidth="1"/>
    <col min="1026" max="1026" width="9" style="55" customWidth="1"/>
    <col min="1027" max="1027" width="9.125" style="55" customWidth="1"/>
    <col min="1028" max="1028" width="9.25" style="55" customWidth="1"/>
    <col min="1029" max="1029" width="10" style="55" customWidth="1"/>
    <col min="1030" max="1030" width="11" style="55" customWidth="1"/>
    <col min="1275" max="1275" width="3.75" style="55" customWidth="1"/>
    <col min="1276" max="1276" width="52.875" style="55" customWidth="1"/>
    <col min="1277" max="1277" width="6.75" style="55" customWidth="1"/>
    <col min="1278" max="1278" width="5.625" style="55" customWidth="1"/>
    <col min="1279" max="1279" width="9.125" style="55" customWidth="1"/>
    <col min="1280" max="1280" width="8.875" style="55" customWidth="1"/>
    <col min="1282" max="1282" width="9" style="55" customWidth="1"/>
    <col min="1283" max="1283" width="9.125" style="55" customWidth="1"/>
    <col min="1284" max="1284" width="9.25" style="55" customWidth="1"/>
    <col min="1285" max="1285" width="10" style="55" customWidth="1"/>
    <col min="1286" max="1286" width="11" style="55" customWidth="1"/>
    <col min="1531" max="1531" width="3.75" style="55" customWidth="1"/>
    <col min="1532" max="1532" width="52.875" style="55" customWidth="1"/>
    <col min="1533" max="1533" width="6.75" style="55" customWidth="1"/>
    <col min="1534" max="1534" width="5.625" style="55" customWidth="1"/>
    <col min="1535" max="1535" width="9.125" style="55" customWidth="1"/>
    <col min="1536" max="1536" width="8.875" style="55" customWidth="1"/>
    <col min="1538" max="1538" width="9" style="55" customWidth="1"/>
    <col min="1539" max="1539" width="9.125" style="55" customWidth="1"/>
    <col min="1540" max="1540" width="9.25" style="55" customWidth="1"/>
    <col min="1541" max="1541" width="10" style="55" customWidth="1"/>
    <col min="1542" max="1542" width="11" style="55" customWidth="1"/>
    <col min="1787" max="1787" width="3.75" style="55" customWidth="1"/>
    <col min="1788" max="1788" width="52.875" style="55" customWidth="1"/>
    <col min="1789" max="1789" width="6.75" style="55" customWidth="1"/>
    <col min="1790" max="1790" width="5.625" style="55" customWidth="1"/>
    <col min="1791" max="1791" width="9.125" style="55" customWidth="1"/>
    <col min="1792" max="1792" width="8.875" style="55" customWidth="1"/>
    <col min="1794" max="1794" width="9" style="55" customWidth="1"/>
    <col min="1795" max="1795" width="9.125" style="55" customWidth="1"/>
    <col min="1796" max="1796" width="9.25" style="55" customWidth="1"/>
    <col min="1797" max="1797" width="10" style="55" customWidth="1"/>
    <col min="1798" max="1798" width="11" style="55" customWidth="1"/>
    <col min="2043" max="2043" width="3.75" style="55" customWidth="1"/>
    <col min="2044" max="2044" width="52.875" style="55" customWidth="1"/>
    <col min="2045" max="2045" width="6.75" style="55" customWidth="1"/>
    <col min="2046" max="2046" width="5.625" style="55" customWidth="1"/>
    <col min="2047" max="2047" width="9.125" style="55" customWidth="1"/>
    <col min="2048" max="2048" width="8.875" style="55" customWidth="1"/>
    <col min="2050" max="2050" width="9" style="55" customWidth="1"/>
    <col min="2051" max="2051" width="9.125" style="55" customWidth="1"/>
    <col min="2052" max="2052" width="9.25" style="55" customWidth="1"/>
    <col min="2053" max="2053" width="10" style="55" customWidth="1"/>
    <col min="2054" max="2054" width="11" style="55" customWidth="1"/>
    <col min="2299" max="2299" width="3.75" style="55" customWidth="1"/>
    <col min="2300" max="2300" width="52.875" style="55" customWidth="1"/>
    <col min="2301" max="2301" width="6.75" style="55" customWidth="1"/>
    <col min="2302" max="2302" width="5.625" style="55" customWidth="1"/>
    <col min="2303" max="2303" width="9.125" style="55" customWidth="1"/>
    <col min="2304" max="2304" width="8.875" style="55" customWidth="1"/>
    <col min="2306" max="2306" width="9" style="55" customWidth="1"/>
    <col min="2307" max="2307" width="9.125" style="55" customWidth="1"/>
    <col min="2308" max="2308" width="9.25" style="55" customWidth="1"/>
    <col min="2309" max="2309" width="10" style="55" customWidth="1"/>
    <col min="2310" max="2310" width="11" style="55" customWidth="1"/>
    <col min="2555" max="2555" width="3.75" style="55" customWidth="1"/>
    <col min="2556" max="2556" width="52.875" style="55" customWidth="1"/>
    <col min="2557" max="2557" width="6.75" style="55" customWidth="1"/>
    <col min="2558" max="2558" width="5.625" style="55" customWidth="1"/>
    <col min="2559" max="2559" width="9.125" style="55" customWidth="1"/>
    <col min="2560" max="2560" width="8.875" style="55" customWidth="1"/>
    <col min="2562" max="2562" width="9" style="55" customWidth="1"/>
    <col min="2563" max="2563" width="9.125" style="55" customWidth="1"/>
    <col min="2564" max="2564" width="9.25" style="55" customWidth="1"/>
    <col min="2565" max="2565" width="10" style="55" customWidth="1"/>
    <col min="2566" max="2566" width="11" style="55" customWidth="1"/>
    <col min="2811" max="2811" width="3.75" style="55" customWidth="1"/>
    <col min="2812" max="2812" width="52.875" style="55" customWidth="1"/>
    <col min="2813" max="2813" width="6.75" style="55" customWidth="1"/>
    <col min="2814" max="2814" width="5.625" style="55" customWidth="1"/>
    <col min="2815" max="2815" width="9.125" style="55" customWidth="1"/>
    <col min="2816" max="2816" width="8.875" style="55" customWidth="1"/>
    <col min="2818" max="2818" width="9" style="55" customWidth="1"/>
    <col min="2819" max="2819" width="9.125" style="55" customWidth="1"/>
    <col min="2820" max="2820" width="9.25" style="55" customWidth="1"/>
    <col min="2821" max="2821" width="10" style="55" customWidth="1"/>
    <col min="2822" max="2822" width="11" style="55" customWidth="1"/>
    <col min="3067" max="3067" width="3.75" style="55" customWidth="1"/>
    <col min="3068" max="3068" width="52.875" style="55" customWidth="1"/>
    <col min="3069" max="3069" width="6.75" style="55" customWidth="1"/>
    <col min="3070" max="3070" width="5.625" style="55" customWidth="1"/>
    <col min="3071" max="3071" width="9.125" style="55" customWidth="1"/>
    <col min="3072" max="3072" width="8.875" style="55" customWidth="1"/>
    <col min="3074" max="3074" width="9" style="55" customWidth="1"/>
    <col min="3075" max="3075" width="9.125" style="55" customWidth="1"/>
    <col min="3076" max="3076" width="9.25" style="55" customWidth="1"/>
    <col min="3077" max="3077" width="10" style="55" customWidth="1"/>
    <col min="3078" max="3078" width="11" style="55" customWidth="1"/>
    <col min="3323" max="3323" width="3.75" style="55" customWidth="1"/>
    <col min="3324" max="3324" width="52.875" style="55" customWidth="1"/>
    <col min="3325" max="3325" width="6.75" style="55" customWidth="1"/>
    <col min="3326" max="3326" width="5.625" style="55" customWidth="1"/>
    <col min="3327" max="3327" width="9.125" style="55" customWidth="1"/>
    <col min="3328" max="3328" width="8.875" style="55" customWidth="1"/>
    <col min="3330" max="3330" width="9" style="55" customWidth="1"/>
    <col min="3331" max="3331" width="9.125" style="55" customWidth="1"/>
    <col min="3332" max="3332" width="9.25" style="55" customWidth="1"/>
    <col min="3333" max="3333" width="10" style="55" customWidth="1"/>
    <col min="3334" max="3334" width="11" style="55" customWidth="1"/>
    <col min="3579" max="3579" width="3.75" style="55" customWidth="1"/>
    <col min="3580" max="3580" width="52.875" style="55" customWidth="1"/>
    <col min="3581" max="3581" width="6.75" style="55" customWidth="1"/>
    <col min="3582" max="3582" width="5.625" style="55" customWidth="1"/>
    <col min="3583" max="3583" width="9.125" style="55" customWidth="1"/>
    <col min="3584" max="3584" width="8.875" style="55" customWidth="1"/>
    <col min="3586" max="3586" width="9" style="55" customWidth="1"/>
    <col min="3587" max="3587" width="9.125" style="55" customWidth="1"/>
    <col min="3588" max="3588" width="9.25" style="55" customWidth="1"/>
    <col min="3589" max="3589" width="10" style="55" customWidth="1"/>
    <col min="3590" max="3590" width="11" style="55" customWidth="1"/>
    <col min="3835" max="3835" width="3.75" style="55" customWidth="1"/>
    <col min="3836" max="3836" width="52.875" style="55" customWidth="1"/>
    <col min="3837" max="3837" width="6.75" style="55" customWidth="1"/>
    <col min="3838" max="3838" width="5.625" style="55" customWidth="1"/>
    <col min="3839" max="3839" width="9.125" style="55" customWidth="1"/>
    <col min="3840" max="3840" width="8.875" style="55" customWidth="1"/>
    <col min="3842" max="3842" width="9" style="55" customWidth="1"/>
    <col min="3843" max="3843" width="9.125" style="55" customWidth="1"/>
    <col min="3844" max="3844" width="9.25" style="55" customWidth="1"/>
    <col min="3845" max="3845" width="10" style="55" customWidth="1"/>
    <col min="3846" max="3846" width="11" style="55" customWidth="1"/>
    <col min="4091" max="4091" width="3.75" style="55" customWidth="1"/>
    <col min="4092" max="4092" width="52.875" style="55" customWidth="1"/>
    <col min="4093" max="4093" width="6.75" style="55" customWidth="1"/>
    <col min="4094" max="4094" width="5.625" style="55" customWidth="1"/>
    <col min="4095" max="4095" width="9.125" style="55" customWidth="1"/>
    <col min="4096" max="4096" width="8.875" style="55" customWidth="1"/>
    <col min="4098" max="4098" width="9" style="55" customWidth="1"/>
    <col min="4099" max="4099" width="9.125" style="55" customWidth="1"/>
    <col min="4100" max="4100" width="9.25" style="55" customWidth="1"/>
    <col min="4101" max="4101" width="10" style="55" customWidth="1"/>
    <col min="4102" max="4102" width="11" style="55" customWidth="1"/>
    <col min="4347" max="4347" width="3.75" style="55" customWidth="1"/>
    <col min="4348" max="4348" width="52.875" style="55" customWidth="1"/>
    <col min="4349" max="4349" width="6.75" style="55" customWidth="1"/>
    <col min="4350" max="4350" width="5.625" style="55" customWidth="1"/>
    <col min="4351" max="4351" width="9.125" style="55" customWidth="1"/>
    <col min="4352" max="4352" width="8.875" style="55" customWidth="1"/>
    <col min="4354" max="4354" width="9" style="55" customWidth="1"/>
    <col min="4355" max="4355" width="9.125" style="55" customWidth="1"/>
    <col min="4356" max="4356" width="9.25" style="55" customWidth="1"/>
    <col min="4357" max="4357" width="10" style="55" customWidth="1"/>
    <col min="4358" max="4358" width="11" style="55" customWidth="1"/>
    <col min="4603" max="4603" width="3.75" style="55" customWidth="1"/>
    <col min="4604" max="4604" width="52.875" style="55" customWidth="1"/>
    <col min="4605" max="4605" width="6.75" style="55" customWidth="1"/>
    <col min="4606" max="4606" width="5.625" style="55" customWidth="1"/>
    <col min="4607" max="4607" width="9.125" style="55" customWidth="1"/>
    <col min="4608" max="4608" width="8.875" style="55" customWidth="1"/>
    <col min="4610" max="4610" width="9" style="55" customWidth="1"/>
    <col min="4611" max="4611" width="9.125" style="55" customWidth="1"/>
    <col min="4612" max="4612" width="9.25" style="55" customWidth="1"/>
    <col min="4613" max="4613" width="10" style="55" customWidth="1"/>
    <col min="4614" max="4614" width="11" style="55" customWidth="1"/>
    <col min="4859" max="4859" width="3.75" style="55" customWidth="1"/>
    <col min="4860" max="4860" width="52.875" style="55" customWidth="1"/>
    <col min="4861" max="4861" width="6.75" style="55" customWidth="1"/>
    <col min="4862" max="4862" width="5.625" style="55" customWidth="1"/>
    <col min="4863" max="4863" width="9.125" style="55" customWidth="1"/>
    <col min="4864" max="4864" width="8.875" style="55" customWidth="1"/>
    <col min="4866" max="4866" width="9" style="55" customWidth="1"/>
    <col min="4867" max="4867" width="9.125" style="55" customWidth="1"/>
    <col min="4868" max="4868" width="9.25" style="55" customWidth="1"/>
    <col min="4869" max="4869" width="10" style="55" customWidth="1"/>
    <col min="4870" max="4870" width="11" style="55" customWidth="1"/>
    <col min="5115" max="5115" width="3.75" style="55" customWidth="1"/>
    <col min="5116" max="5116" width="52.875" style="55" customWidth="1"/>
    <col min="5117" max="5117" width="6.75" style="55" customWidth="1"/>
    <col min="5118" max="5118" width="5.625" style="55" customWidth="1"/>
    <col min="5119" max="5119" width="9.125" style="55" customWidth="1"/>
    <col min="5120" max="5120" width="8.875" style="55" customWidth="1"/>
    <col min="5122" max="5122" width="9" style="55" customWidth="1"/>
    <col min="5123" max="5123" width="9.125" style="55" customWidth="1"/>
    <col min="5124" max="5124" width="9.25" style="55" customWidth="1"/>
    <col min="5125" max="5125" width="10" style="55" customWidth="1"/>
    <col min="5126" max="5126" width="11" style="55" customWidth="1"/>
    <col min="5371" max="5371" width="3.75" style="55" customWidth="1"/>
    <col min="5372" max="5372" width="52.875" style="55" customWidth="1"/>
    <col min="5373" max="5373" width="6.75" style="55" customWidth="1"/>
    <col min="5374" max="5374" width="5.625" style="55" customWidth="1"/>
    <col min="5375" max="5375" width="9.125" style="55" customWidth="1"/>
    <col min="5376" max="5376" width="8.875" style="55" customWidth="1"/>
    <col min="5378" max="5378" width="9" style="55" customWidth="1"/>
    <col min="5379" max="5379" width="9.125" style="55" customWidth="1"/>
    <col min="5380" max="5380" width="9.25" style="55" customWidth="1"/>
    <col min="5381" max="5381" width="10" style="55" customWidth="1"/>
    <col min="5382" max="5382" width="11" style="55" customWidth="1"/>
    <col min="5627" max="5627" width="3.75" style="55" customWidth="1"/>
    <col min="5628" max="5628" width="52.875" style="55" customWidth="1"/>
    <col min="5629" max="5629" width="6.75" style="55" customWidth="1"/>
    <col min="5630" max="5630" width="5.625" style="55" customWidth="1"/>
    <col min="5631" max="5631" width="9.125" style="55" customWidth="1"/>
    <col min="5632" max="5632" width="8.875" style="55" customWidth="1"/>
    <col min="5634" max="5634" width="9" style="55" customWidth="1"/>
    <col min="5635" max="5635" width="9.125" style="55" customWidth="1"/>
    <col min="5636" max="5636" width="9.25" style="55" customWidth="1"/>
    <col min="5637" max="5637" width="10" style="55" customWidth="1"/>
    <col min="5638" max="5638" width="11" style="55" customWidth="1"/>
    <col min="5883" max="5883" width="3.75" style="55" customWidth="1"/>
    <col min="5884" max="5884" width="52.875" style="55" customWidth="1"/>
    <col min="5885" max="5885" width="6.75" style="55" customWidth="1"/>
    <col min="5886" max="5886" width="5.625" style="55" customWidth="1"/>
    <col min="5887" max="5887" width="9.125" style="55" customWidth="1"/>
    <col min="5888" max="5888" width="8.875" style="55" customWidth="1"/>
    <col min="5890" max="5890" width="9" style="55" customWidth="1"/>
    <col min="5891" max="5891" width="9.125" style="55" customWidth="1"/>
    <col min="5892" max="5892" width="9.25" style="55" customWidth="1"/>
    <col min="5893" max="5893" width="10" style="55" customWidth="1"/>
    <col min="5894" max="5894" width="11" style="55" customWidth="1"/>
    <col min="6139" max="6139" width="3.75" style="55" customWidth="1"/>
    <col min="6140" max="6140" width="52.875" style="55" customWidth="1"/>
    <col min="6141" max="6141" width="6.75" style="55" customWidth="1"/>
    <col min="6142" max="6142" width="5.625" style="55" customWidth="1"/>
    <col min="6143" max="6143" width="9.125" style="55" customWidth="1"/>
    <col min="6144" max="6144" width="8.875" style="55" customWidth="1"/>
    <col min="6146" max="6146" width="9" style="55" customWidth="1"/>
    <col min="6147" max="6147" width="9.125" style="55" customWidth="1"/>
    <col min="6148" max="6148" width="9.25" style="55" customWidth="1"/>
    <col min="6149" max="6149" width="10" style="55" customWidth="1"/>
    <col min="6150" max="6150" width="11" style="55" customWidth="1"/>
    <col min="6395" max="6395" width="3.75" style="55" customWidth="1"/>
    <col min="6396" max="6396" width="52.875" style="55" customWidth="1"/>
    <col min="6397" max="6397" width="6.75" style="55" customWidth="1"/>
    <col min="6398" max="6398" width="5.625" style="55" customWidth="1"/>
    <col min="6399" max="6399" width="9.125" style="55" customWidth="1"/>
    <col min="6400" max="6400" width="8.875" style="55" customWidth="1"/>
    <col min="6402" max="6402" width="9" style="55" customWidth="1"/>
    <col min="6403" max="6403" width="9.125" style="55" customWidth="1"/>
    <col min="6404" max="6404" width="9.25" style="55" customWidth="1"/>
    <col min="6405" max="6405" width="10" style="55" customWidth="1"/>
    <col min="6406" max="6406" width="11" style="55" customWidth="1"/>
    <col min="6651" max="6651" width="3.75" style="55" customWidth="1"/>
    <col min="6652" max="6652" width="52.875" style="55" customWidth="1"/>
    <col min="6653" max="6653" width="6.75" style="55" customWidth="1"/>
    <col min="6654" max="6654" width="5.625" style="55" customWidth="1"/>
    <col min="6655" max="6655" width="9.125" style="55" customWidth="1"/>
    <col min="6656" max="6656" width="8.875" style="55" customWidth="1"/>
    <col min="6658" max="6658" width="9" style="55" customWidth="1"/>
    <col min="6659" max="6659" width="9.125" style="55" customWidth="1"/>
    <col min="6660" max="6660" width="9.25" style="55" customWidth="1"/>
    <col min="6661" max="6661" width="10" style="55" customWidth="1"/>
    <col min="6662" max="6662" width="11" style="55" customWidth="1"/>
    <col min="6907" max="6907" width="3.75" style="55" customWidth="1"/>
    <col min="6908" max="6908" width="52.875" style="55" customWidth="1"/>
    <col min="6909" max="6909" width="6.75" style="55" customWidth="1"/>
    <col min="6910" max="6910" width="5.625" style="55" customWidth="1"/>
    <col min="6911" max="6911" width="9.125" style="55" customWidth="1"/>
    <col min="6912" max="6912" width="8.875" style="55" customWidth="1"/>
    <col min="6914" max="6914" width="9" style="55" customWidth="1"/>
    <col min="6915" max="6915" width="9.125" style="55" customWidth="1"/>
    <col min="6916" max="6916" width="9.25" style="55" customWidth="1"/>
    <col min="6917" max="6917" width="10" style="55" customWidth="1"/>
    <col min="6918" max="6918" width="11" style="55" customWidth="1"/>
    <col min="7163" max="7163" width="3.75" style="55" customWidth="1"/>
    <col min="7164" max="7164" width="52.875" style="55" customWidth="1"/>
    <col min="7165" max="7165" width="6.75" style="55" customWidth="1"/>
    <col min="7166" max="7166" width="5.625" style="55" customWidth="1"/>
    <col min="7167" max="7167" width="9.125" style="55" customWidth="1"/>
    <col min="7168" max="7168" width="8.875" style="55" customWidth="1"/>
    <col min="7170" max="7170" width="9" style="55" customWidth="1"/>
    <col min="7171" max="7171" width="9.125" style="55" customWidth="1"/>
    <col min="7172" max="7172" width="9.25" style="55" customWidth="1"/>
    <col min="7173" max="7173" width="10" style="55" customWidth="1"/>
    <col min="7174" max="7174" width="11" style="55" customWidth="1"/>
    <col min="7419" max="7419" width="3.75" style="55" customWidth="1"/>
    <col min="7420" max="7420" width="52.875" style="55" customWidth="1"/>
    <col min="7421" max="7421" width="6.75" style="55" customWidth="1"/>
    <col min="7422" max="7422" width="5.625" style="55" customWidth="1"/>
    <col min="7423" max="7423" width="9.125" style="55" customWidth="1"/>
    <col min="7424" max="7424" width="8.875" style="55" customWidth="1"/>
    <col min="7426" max="7426" width="9" style="55" customWidth="1"/>
    <col min="7427" max="7427" width="9.125" style="55" customWidth="1"/>
    <col min="7428" max="7428" width="9.25" style="55" customWidth="1"/>
    <col min="7429" max="7429" width="10" style="55" customWidth="1"/>
    <col min="7430" max="7430" width="11" style="55" customWidth="1"/>
    <col min="7675" max="7675" width="3.75" style="55" customWidth="1"/>
    <col min="7676" max="7676" width="52.875" style="55" customWidth="1"/>
    <col min="7677" max="7677" width="6.75" style="55" customWidth="1"/>
    <col min="7678" max="7678" width="5.625" style="55" customWidth="1"/>
    <col min="7679" max="7679" width="9.125" style="55" customWidth="1"/>
    <col min="7680" max="7680" width="8.875" style="55" customWidth="1"/>
    <col min="7682" max="7682" width="9" style="55" customWidth="1"/>
    <col min="7683" max="7683" width="9.125" style="55" customWidth="1"/>
    <col min="7684" max="7684" width="9.25" style="55" customWidth="1"/>
    <col min="7685" max="7685" width="10" style="55" customWidth="1"/>
    <col min="7686" max="7686" width="11" style="55" customWidth="1"/>
    <col min="7931" max="7931" width="3.75" style="55" customWidth="1"/>
    <col min="7932" max="7932" width="52.875" style="55" customWidth="1"/>
    <col min="7933" max="7933" width="6.75" style="55" customWidth="1"/>
    <col min="7934" max="7934" width="5.625" style="55" customWidth="1"/>
    <col min="7935" max="7935" width="9.125" style="55" customWidth="1"/>
    <col min="7936" max="7936" width="8.875" style="55" customWidth="1"/>
    <col min="7938" max="7938" width="9" style="55" customWidth="1"/>
    <col min="7939" max="7939" width="9.125" style="55" customWidth="1"/>
    <col min="7940" max="7940" width="9.25" style="55" customWidth="1"/>
    <col min="7941" max="7941" width="10" style="55" customWidth="1"/>
    <col min="7942" max="7942" width="11" style="55" customWidth="1"/>
    <col min="8187" max="8187" width="3.75" style="55" customWidth="1"/>
    <col min="8188" max="8188" width="52.875" style="55" customWidth="1"/>
    <col min="8189" max="8189" width="6.75" style="55" customWidth="1"/>
    <col min="8190" max="8190" width="5.625" style="55" customWidth="1"/>
    <col min="8191" max="8191" width="9.125" style="55" customWidth="1"/>
    <col min="8192" max="8192" width="8.875" style="55" customWidth="1"/>
    <col min="8194" max="8194" width="9" style="55" customWidth="1"/>
    <col min="8195" max="8195" width="9.125" style="55" customWidth="1"/>
    <col min="8196" max="8196" width="9.25" style="55" customWidth="1"/>
    <col min="8197" max="8197" width="10" style="55" customWidth="1"/>
    <col min="8198" max="8198" width="11" style="55" customWidth="1"/>
    <col min="8443" max="8443" width="3.75" style="55" customWidth="1"/>
    <col min="8444" max="8444" width="52.875" style="55" customWidth="1"/>
    <col min="8445" max="8445" width="6.75" style="55" customWidth="1"/>
    <col min="8446" max="8446" width="5.625" style="55" customWidth="1"/>
    <col min="8447" max="8447" width="9.125" style="55" customWidth="1"/>
    <col min="8448" max="8448" width="8.875" style="55" customWidth="1"/>
    <col min="8450" max="8450" width="9" style="55" customWidth="1"/>
    <col min="8451" max="8451" width="9.125" style="55" customWidth="1"/>
    <col min="8452" max="8452" width="9.25" style="55" customWidth="1"/>
    <col min="8453" max="8453" width="10" style="55" customWidth="1"/>
    <col min="8454" max="8454" width="11" style="55" customWidth="1"/>
    <col min="8699" max="8699" width="3.75" style="55" customWidth="1"/>
    <col min="8700" max="8700" width="52.875" style="55" customWidth="1"/>
    <col min="8701" max="8701" width="6.75" style="55" customWidth="1"/>
    <col min="8702" max="8702" width="5.625" style="55" customWidth="1"/>
    <col min="8703" max="8703" width="9.125" style="55" customWidth="1"/>
    <col min="8704" max="8704" width="8.875" style="55" customWidth="1"/>
    <col min="8706" max="8706" width="9" style="55" customWidth="1"/>
    <col min="8707" max="8707" width="9.125" style="55" customWidth="1"/>
    <col min="8708" max="8708" width="9.25" style="55" customWidth="1"/>
    <col min="8709" max="8709" width="10" style="55" customWidth="1"/>
    <col min="8710" max="8710" width="11" style="55" customWidth="1"/>
    <col min="8955" max="8955" width="3.75" style="55" customWidth="1"/>
    <col min="8956" max="8956" width="52.875" style="55" customWidth="1"/>
    <col min="8957" max="8957" width="6.75" style="55" customWidth="1"/>
    <col min="8958" max="8958" width="5.625" style="55" customWidth="1"/>
    <col min="8959" max="8959" width="9.125" style="55" customWidth="1"/>
    <col min="8960" max="8960" width="8.875" style="55" customWidth="1"/>
    <col min="8962" max="8962" width="9" style="55" customWidth="1"/>
    <col min="8963" max="8963" width="9.125" style="55" customWidth="1"/>
    <col min="8964" max="8964" width="9.25" style="55" customWidth="1"/>
    <col min="8965" max="8965" width="10" style="55" customWidth="1"/>
    <col min="8966" max="8966" width="11" style="55" customWidth="1"/>
    <col min="9211" max="9211" width="3.75" style="55" customWidth="1"/>
    <col min="9212" max="9212" width="52.875" style="55" customWidth="1"/>
    <col min="9213" max="9213" width="6.75" style="55" customWidth="1"/>
    <col min="9214" max="9214" width="5.625" style="55" customWidth="1"/>
    <col min="9215" max="9215" width="9.125" style="55" customWidth="1"/>
    <col min="9216" max="9216" width="8.875" style="55" customWidth="1"/>
    <col min="9218" max="9218" width="9" style="55" customWidth="1"/>
    <col min="9219" max="9219" width="9.125" style="55" customWidth="1"/>
    <col min="9220" max="9220" width="9.25" style="55" customWidth="1"/>
    <col min="9221" max="9221" width="10" style="55" customWidth="1"/>
    <col min="9222" max="9222" width="11" style="55" customWidth="1"/>
    <col min="9467" max="9467" width="3.75" style="55" customWidth="1"/>
    <col min="9468" max="9468" width="52.875" style="55" customWidth="1"/>
    <col min="9469" max="9469" width="6.75" style="55" customWidth="1"/>
    <col min="9470" max="9470" width="5.625" style="55" customWidth="1"/>
    <col min="9471" max="9471" width="9.125" style="55" customWidth="1"/>
    <col min="9472" max="9472" width="8.875" style="55" customWidth="1"/>
    <col min="9474" max="9474" width="9" style="55" customWidth="1"/>
    <col min="9475" max="9475" width="9.125" style="55" customWidth="1"/>
    <col min="9476" max="9476" width="9.25" style="55" customWidth="1"/>
    <col min="9477" max="9477" width="10" style="55" customWidth="1"/>
    <col min="9478" max="9478" width="11" style="55" customWidth="1"/>
    <col min="9723" max="9723" width="3.75" style="55" customWidth="1"/>
    <col min="9724" max="9724" width="52.875" style="55" customWidth="1"/>
    <col min="9725" max="9725" width="6.75" style="55" customWidth="1"/>
    <col min="9726" max="9726" width="5.625" style="55" customWidth="1"/>
    <col min="9727" max="9727" width="9.125" style="55" customWidth="1"/>
    <col min="9728" max="9728" width="8.875" style="55" customWidth="1"/>
    <col min="9730" max="9730" width="9" style="55" customWidth="1"/>
    <col min="9731" max="9731" width="9.125" style="55" customWidth="1"/>
    <col min="9732" max="9732" width="9.25" style="55" customWidth="1"/>
    <col min="9733" max="9733" width="10" style="55" customWidth="1"/>
    <col min="9734" max="9734" width="11" style="55" customWidth="1"/>
    <col min="9979" max="9979" width="3.75" style="55" customWidth="1"/>
    <col min="9980" max="9980" width="52.875" style="55" customWidth="1"/>
    <col min="9981" max="9981" width="6.75" style="55" customWidth="1"/>
    <col min="9982" max="9982" width="5.625" style="55" customWidth="1"/>
    <col min="9983" max="9983" width="9.125" style="55" customWidth="1"/>
    <col min="9984" max="9984" width="8.875" style="55" customWidth="1"/>
    <col min="9986" max="9986" width="9" style="55" customWidth="1"/>
    <col min="9987" max="9987" width="9.125" style="55" customWidth="1"/>
    <col min="9988" max="9988" width="9.25" style="55" customWidth="1"/>
    <col min="9989" max="9989" width="10" style="55" customWidth="1"/>
    <col min="9990" max="9990" width="11" style="55" customWidth="1"/>
    <col min="10235" max="10235" width="3.75" style="55" customWidth="1"/>
    <col min="10236" max="10236" width="52.875" style="55" customWidth="1"/>
    <col min="10237" max="10237" width="6.75" style="55" customWidth="1"/>
    <col min="10238" max="10238" width="5.625" style="55" customWidth="1"/>
    <col min="10239" max="10239" width="9.125" style="55" customWidth="1"/>
    <col min="10240" max="10240" width="8.875" style="55" customWidth="1"/>
    <col min="10242" max="10242" width="9" style="55" customWidth="1"/>
    <col min="10243" max="10243" width="9.125" style="55" customWidth="1"/>
    <col min="10244" max="10244" width="9.25" style="55" customWidth="1"/>
    <col min="10245" max="10245" width="10" style="55" customWidth="1"/>
    <col min="10246" max="10246" width="11" style="55" customWidth="1"/>
    <col min="10491" max="10491" width="3.75" style="55" customWidth="1"/>
    <col min="10492" max="10492" width="52.875" style="55" customWidth="1"/>
    <col min="10493" max="10493" width="6.75" style="55" customWidth="1"/>
    <col min="10494" max="10494" width="5.625" style="55" customWidth="1"/>
    <col min="10495" max="10495" width="9.125" style="55" customWidth="1"/>
    <col min="10496" max="10496" width="8.875" style="55" customWidth="1"/>
    <col min="10498" max="10498" width="9" style="55" customWidth="1"/>
    <col min="10499" max="10499" width="9.125" style="55" customWidth="1"/>
    <col min="10500" max="10500" width="9.25" style="55" customWidth="1"/>
    <col min="10501" max="10501" width="10" style="55" customWidth="1"/>
    <col min="10502" max="10502" width="11" style="55" customWidth="1"/>
    <col min="10747" max="10747" width="3.75" style="55" customWidth="1"/>
    <col min="10748" max="10748" width="52.875" style="55" customWidth="1"/>
    <col min="10749" max="10749" width="6.75" style="55" customWidth="1"/>
    <col min="10750" max="10750" width="5.625" style="55" customWidth="1"/>
    <col min="10751" max="10751" width="9.125" style="55" customWidth="1"/>
    <col min="10752" max="10752" width="8.875" style="55" customWidth="1"/>
    <col min="10754" max="10754" width="9" style="55" customWidth="1"/>
    <col min="10755" max="10755" width="9.125" style="55" customWidth="1"/>
    <col min="10756" max="10756" width="9.25" style="55" customWidth="1"/>
    <col min="10757" max="10757" width="10" style="55" customWidth="1"/>
    <col min="10758" max="10758" width="11" style="55" customWidth="1"/>
    <col min="11003" max="11003" width="3.75" style="55" customWidth="1"/>
    <col min="11004" max="11004" width="52.875" style="55" customWidth="1"/>
    <col min="11005" max="11005" width="6.75" style="55" customWidth="1"/>
    <col min="11006" max="11006" width="5.625" style="55" customWidth="1"/>
    <col min="11007" max="11007" width="9.125" style="55" customWidth="1"/>
    <col min="11008" max="11008" width="8.875" style="55" customWidth="1"/>
    <col min="11010" max="11010" width="9" style="55" customWidth="1"/>
    <col min="11011" max="11011" width="9.125" style="55" customWidth="1"/>
    <col min="11012" max="11012" width="9.25" style="55" customWidth="1"/>
    <col min="11013" max="11013" width="10" style="55" customWidth="1"/>
    <col min="11014" max="11014" width="11" style="55" customWidth="1"/>
    <col min="11259" max="11259" width="3.75" style="55" customWidth="1"/>
    <col min="11260" max="11260" width="52.875" style="55" customWidth="1"/>
    <col min="11261" max="11261" width="6.75" style="55" customWidth="1"/>
    <col min="11262" max="11262" width="5.625" style="55" customWidth="1"/>
    <col min="11263" max="11263" width="9.125" style="55" customWidth="1"/>
    <col min="11264" max="11264" width="8.875" style="55" customWidth="1"/>
    <col min="11266" max="11266" width="9" style="55" customWidth="1"/>
    <col min="11267" max="11267" width="9.125" style="55" customWidth="1"/>
    <col min="11268" max="11268" width="9.25" style="55" customWidth="1"/>
    <col min="11269" max="11269" width="10" style="55" customWidth="1"/>
    <col min="11270" max="11270" width="11" style="55" customWidth="1"/>
    <col min="11515" max="11515" width="3.75" style="55" customWidth="1"/>
    <col min="11516" max="11516" width="52.875" style="55" customWidth="1"/>
    <col min="11517" max="11517" width="6.75" style="55" customWidth="1"/>
    <col min="11518" max="11518" width="5.625" style="55" customWidth="1"/>
    <col min="11519" max="11519" width="9.125" style="55" customWidth="1"/>
    <col min="11520" max="11520" width="8.875" style="55" customWidth="1"/>
    <col min="11522" max="11522" width="9" style="55" customWidth="1"/>
    <col min="11523" max="11523" width="9.125" style="55" customWidth="1"/>
    <col min="11524" max="11524" width="9.25" style="55" customWidth="1"/>
    <col min="11525" max="11525" width="10" style="55" customWidth="1"/>
    <col min="11526" max="11526" width="11" style="55" customWidth="1"/>
    <col min="11771" max="11771" width="3.75" style="55" customWidth="1"/>
    <col min="11772" max="11772" width="52.875" style="55" customWidth="1"/>
    <col min="11773" max="11773" width="6.75" style="55" customWidth="1"/>
    <col min="11774" max="11774" width="5.625" style="55" customWidth="1"/>
    <col min="11775" max="11775" width="9.125" style="55" customWidth="1"/>
    <col min="11776" max="11776" width="8.875" style="55" customWidth="1"/>
    <col min="11778" max="11778" width="9" style="55" customWidth="1"/>
    <col min="11779" max="11779" width="9.125" style="55" customWidth="1"/>
    <col min="11780" max="11780" width="9.25" style="55" customWidth="1"/>
    <col min="11781" max="11781" width="10" style="55" customWidth="1"/>
    <col min="11782" max="11782" width="11" style="55" customWidth="1"/>
    <col min="12027" max="12027" width="3.75" style="55" customWidth="1"/>
    <col min="12028" max="12028" width="52.875" style="55" customWidth="1"/>
    <col min="12029" max="12029" width="6.75" style="55" customWidth="1"/>
    <col min="12030" max="12030" width="5.625" style="55" customWidth="1"/>
    <col min="12031" max="12031" width="9.125" style="55" customWidth="1"/>
    <col min="12032" max="12032" width="8.875" style="55" customWidth="1"/>
    <col min="12034" max="12034" width="9" style="55" customWidth="1"/>
    <col min="12035" max="12035" width="9.125" style="55" customWidth="1"/>
    <col min="12036" max="12036" width="9.25" style="55" customWidth="1"/>
    <col min="12037" max="12037" width="10" style="55" customWidth="1"/>
    <col min="12038" max="12038" width="11" style="55" customWidth="1"/>
    <col min="12283" max="12283" width="3.75" style="55" customWidth="1"/>
    <col min="12284" max="12284" width="52.875" style="55" customWidth="1"/>
    <col min="12285" max="12285" width="6.75" style="55" customWidth="1"/>
    <col min="12286" max="12286" width="5.625" style="55" customWidth="1"/>
    <col min="12287" max="12287" width="9.125" style="55" customWidth="1"/>
    <col min="12288" max="12288" width="8.875" style="55" customWidth="1"/>
    <col min="12290" max="12290" width="9" style="55" customWidth="1"/>
    <col min="12291" max="12291" width="9.125" style="55" customWidth="1"/>
    <col min="12292" max="12292" width="9.25" style="55" customWidth="1"/>
    <col min="12293" max="12293" width="10" style="55" customWidth="1"/>
    <col min="12294" max="12294" width="11" style="55" customWidth="1"/>
    <col min="12539" max="12539" width="3.75" style="55" customWidth="1"/>
    <col min="12540" max="12540" width="52.875" style="55" customWidth="1"/>
    <col min="12541" max="12541" width="6.75" style="55" customWidth="1"/>
    <col min="12542" max="12542" width="5.625" style="55" customWidth="1"/>
    <col min="12543" max="12543" width="9.125" style="55" customWidth="1"/>
    <col min="12544" max="12544" width="8.875" style="55" customWidth="1"/>
    <col min="12546" max="12546" width="9" style="55" customWidth="1"/>
    <col min="12547" max="12547" width="9.125" style="55" customWidth="1"/>
    <col min="12548" max="12548" width="9.25" style="55" customWidth="1"/>
    <col min="12549" max="12549" width="10" style="55" customWidth="1"/>
    <col min="12550" max="12550" width="11" style="55" customWidth="1"/>
    <col min="12795" max="12795" width="3.75" style="55" customWidth="1"/>
    <col min="12796" max="12796" width="52.875" style="55" customWidth="1"/>
    <col min="12797" max="12797" width="6.75" style="55" customWidth="1"/>
    <col min="12798" max="12798" width="5.625" style="55" customWidth="1"/>
    <col min="12799" max="12799" width="9.125" style="55" customWidth="1"/>
    <col min="12800" max="12800" width="8.875" style="55" customWidth="1"/>
    <col min="12802" max="12802" width="9" style="55" customWidth="1"/>
    <col min="12803" max="12803" width="9.125" style="55" customWidth="1"/>
    <col min="12804" max="12804" width="9.25" style="55" customWidth="1"/>
    <col min="12805" max="12805" width="10" style="55" customWidth="1"/>
    <col min="12806" max="12806" width="11" style="55" customWidth="1"/>
    <col min="13051" max="13051" width="3.75" style="55" customWidth="1"/>
    <col min="13052" max="13052" width="52.875" style="55" customWidth="1"/>
    <col min="13053" max="13053" width="6.75" style="55" customWidth="1"/>
    <col min="13054" max="13054" width="5.625" style="55" customWidth="1"/>
    <col min="13055" max="13055" width="9.125" style="55" customWidth="1"/>
    <col min="13056" max="13056" width="8.875" style="55" customWidth="1"/>
    <col min="13058" max="13058" width="9" style="55" customWidth="1"/>
    <col min="13059" max="13059" width="9.125" style="55" customWidth="1"/>
    <col min="13060" max="13060" width="9.25" style="55" customWidth="1"/>
    <col min="13061" max="13061" width="10" style="55" customWidth="1"/>
    <col min="13062" max="13062" width="11" style="55" customWidth="1"/>
    <col min="13307" max="13307" width="3.75" style="55" customWidth="1"/>
    <col min="13308" max="13308" width="52.875" style="55" customWidth="1"/>
    <col min="13309" max="13309" width="6.75" style="55" customWidth="1"/>
    <col min="13310" max="13310" width="5.625" style="55" customWidth="1"/>
    <col min="13311" max="13311" width="9.125" style="55" customWidth="1"/>
    <col min="13312" max="13312" width="8.875" style="55" customWidth="1"/>
    <col min="13314" max="13314" width="9" style="55" customWidth="1"/>
    <col min="13315" max="13315" width="9.125" style="55" customWidth="1"/>
    <col min="13316" max="13316" width="9.25" style="55" customWidth="1"/>
    <col min="13317" max="13317" width="10" style="55" customWidth="1"/>
    <col min="13318" max="13318" width="11" style="55" customWidth="1"/>
    <col min="13563" max="13563" width="3.75" style="55" customWidth="1"/>
    <col min="13564" max="13564" width="52.875" style="55" customWidth="1"/>
    <col min="13565" max="13565" width="6.75" style="55" customWidth="1"/>
    <col min="13566" max="13566" width="5.625" style="55" customWidth="1"/>
    <col min="13567" max="13567" width="9.125" style="55" customWidth="1"/>
    <col min="13568" max="13568" width="8.875" style="55" customWidth="1"/>
    <col min="13570" max="13570" width="9" style="55" customWidth="1"/>
    <col min="13571" max="13571" width="9.125" style="55" customWidth="1"/>
    <col min="13572" max="13572" width="9.25" style="55" customWidth="1"/>
    <col min="13573" max="13573" width="10" style="55" customWidth="1"/>
    <col min="13574" max="13574" width="11" style="55" customWidth="1"/>
    <col min="13819" max="13819" width="3.75" style="55" customWidth="1"/>
    <col min="13820" max="13820" width="52.875" style="55" customWidth="1"/>
    <col min="13821" max="13821" width="6.75" style="55" customWidth="1"/>
    <col min="13822" max="13822" width="5.625" style="55" customWidth="1"/>
    <col min="13823" max="13823" width="9.125" style="55" customWidth="1"/>
    <col min="13824" max="13824" width="8.875" style="55" customWidth="1"/>
    <col min="13826" max="13826" width="9" style="55" customWidth="1"/>
    <col min="13827" max="13827" width="9.125" style="55" customWidth="1"/>
    <col min="13828" max="13828" width="9.25" style="55" customWidth="1"/>
    <col min="13829" max="13829" width="10" style="55" customWidth="1"/>
    <col min="13830" max="13830" width="11" style="55" customWidth="1"/>
    <col min="14075" max="14075" width="3.75" style="55" customWidth="1"/>
    <col min="14076" max="14076" width="52.875" style="55" customWidth="1"/>
    <col min="14077" max="14077" width="6.75" style="55" customWidth="1"/>
    <col min="14078" max="14078" width="5.625" style="55" customWidth="1"/>
    <col min="14079" max="14079" width="9.125" style="55" customWidth="1"/>
    <col min="14080" max="14080" width="8.875" style="55" customWidth="1"/>
    <col min="14082" max="14082" width="9" style="55" customWidth="1"/>
    <col min="14083" max="14083" width="9.125" style="55" customWidth="1"/>
    <col min="14084" max="14084" width="9.25" style="55" customWidth="1"/>
    <col min="14085" max="14085" width="10" style="55" customWidth="1"/>
    <col min="14086" max="14086" width="11" style="55" customWidth="1"/>
    <col min="14331" max="14331" width="3.75" style="55" customWidth="1"/>
    <col min="14332" max="14332" width="52.875" style="55" customWidth="1"/>
    <col min="14333" max="14333" width="6.75" style="55" customWidth="1"/>
    <col min="14334" max="14334" width="5.625" style="55" customWidth="1"/>
    <col min="14335" max="14335" width="9.125" style="55" customWidth="1"/>
    <col min="14336" max="14336" width="8.875" style="55" customWidth="1"/>
    <col min="14338" max="14338" width="9" style="55" customWidth="1"/>
    <col min="14339" max="14339" width="9.125" style="55" customWidth="1"/>
    <col min="14340" max="14340" width="9.25" style="55" customWidth="1"/>
    <col min="14341" max="14341" width="10" style="55" customWidth="1"/>
    <col min="14342" max="14342" width="11" style="55" customWidth="1"/>
    <col min="14587" max="14587" width="3.75" style="55" customWidth="1"/>
    <col min="14588" max="14588" width="52.875" style="55" customWidth="1"/>
    <col min="14589" max="14589" width="6.75" style="55" customWidth="1"/>
    <col min="14590" max="14590" width="5.625" style="55" customWidth="1"/>
    <col min="14591" max="14591" width="9.125" style="55" customWidth="1"/>
    <col min="14592" max="14592" width="8.875" style="55" customWidth="1"/>
    <col min="14594" max="14594" width="9" style="55" customWidth="1"/>
    <col min="14595" max="14595" width="9.125" style="55" customWidth="1"/>
    <col min="14596" max="14596" width="9.25" style="55" customWidth="1"/>
    <col min="14597" max="14597" width="10" style="55" customWidth="1"/>
    <col min="14598" max="14598" width="11" style="55" customWidth="1"/>
    <col min="14843" max="14843" width="3.75" style="55" customWidth="1"/>
    <col min="14844" max="14844" width="52.875" style="55" customWidth="1"/>
    <col min="14845" max="14845" width="6.75" style="55" customWidth="1"/>
    <col min="14846" max="14846" width="5.625" style="55" customWidth="1"/>
    <col min="14847" max="14847" width="9.125" style="55" customWidth="1"/>
    <col min="14848" max="14848" width="8.875" style="55" customWidth="1"/>
    <col min="14850" max="14850" width="9" style="55" customWidth="1"/>
    <col min="14851" max="14851" width="9.125" style="55" customWidth="1"/>
    <col min="14852" max="14852" width="9.25" style="55" customWidth="1"/>
    <col min="14853" max="14853" width="10" style="55" customWidth="1"/>
    <col min="14854" max="14854" width="11" style="55" customWidth="1"/>
    <col min="15099" max="15099" width="3.75" style="55" customWidth="1"/>
    <col min="15100" max="15100" width="52.875" style="55" customWidth="1"/>
    <col min="15101" max="15101" width="6.75" style="55" customWidth="1"/>
    <col min="15102" max="15102" width="5.625" style="55" customWidth="1"/>
    <col min="15103" max="15103" width="9.125" style="55" customWidth="1"/>
    <col min="15104" max="15104" width="8.875" style="55" customWidth="1"/>
    <col min="15106" max="15106" width="9" style="55" customWidth="1"/>
    <col min="15107" max="15107" width="9.125" style="55" customWidth="1"/>
    <col min="15108" max="15108" width="9.25" style="55" customWidth="1"/>
    <col min="15109" max="15109" width="10" style="55" customWidth="1"/>
    <col min="15110" max="15110" width="11" style="55" customWidth="1"/>
    <col min="15355" max="15355" width="3.75" style="55" customWidth="1"/>
    <col min="15356" max="15356" width="52.875" style="55" customWidth="1"/>
    <col min="15357" max="15357" width="6.75" style="55" customWidth="1"/>
    <col min="15358" max="15358" width="5.625" style="55" customWidth="1"/>
    <col min="15359" max="15359" width="9.125" style="55" customWidth="1"/>
    <col min="15360" max="15360" width="8.875" style="55" customWidth="1"/>
    <col min="15362" max="15362" width="9" style="55" customWidth="1"/>
    <col min="15363" max="15363" width="9.125" style="55" customWidth="1"/>
    <col min="15364" max="15364" width="9.25" style="55" customWidth="1"/>
    <col min="15365" max="15365" width="10" style="55" customWidth="1"/>
    <col min="15366" max="15366" width="11" style="55" customWidth="1"/>
    <col min="15611" max="15611" width="3.75" style="55" customWidth="1"/>
    <col min="15612" max="15612" width="52.875" style="55" customWidth="1"/>
    <col min="15613" max="15613" width="6.75" style="55" customWidth="1"/>
    <col min="15614" max="15614" width="5.625" style="55" customWidth="1"/>
    <col min="15615" max="15615" width="9.125" style="55" customWidth="1"/>
    <col min="15616" max="15616" width="8.875" style="55" customWidth="1"/>
    <col min="15618" max="15618" width="9" style="55" customWidth="1"/>
    <col min="15619" max="15619" width="9.125" style="55" customWidth="1"/>
    <col min="15620" max="15620" width="9.25" style="55" customWidth="1"/>
    <col min="15621" max="15621" width="10" style="55" customWidth="1"/>
    <col min="15622" max="15622" width="11" style="55" customWidth="1"/>
    <col min="15867" max="15867" width="3.75" style="55" customWidth="1"/>
    <col min="15868" max="15868" width="52.875" style="55" customWidth="1"/>
    <col min="15869" max="15869" width="6.75" style="55" customWidth="1"/>
    <col min="15870" max="15870" width="5.625" style="55" customWidth="1"/>
    <col min="15871" max="15871" width="9.125" style="55" customWidth="1"/>
    <col min="15872" max="15872" width="8.875" style="55" customWidth="1"/>
    <col min="15874" max="15874" width="9" style="55" customWidth="1"/>
    <col min="15875" max="15875" width="9.125" style="55" customWidth="1"/>
    <col min="15876" max="15876" width="9.25" style="55" customWidth="1"/>
    <col min="15877" max="15877" width="10" style="55" customWidth="1"/>
    <col min="15878" max="15878" width="11" style="55" customWidth="1"/>
    <col min="16123" max="16123" width="3.75" style="55" customWidth="1"/>
    <col min="16124" max="16124" width="52.875" style="55" customWidth="1"/>
    <col min="16125" max="16125" width="6.75" style="55" customWidth="1"/>
    <col min="16126" max="16126" width="5.625" style="55" customWidth="1"/>
    <col min="16127" max="16127" width="9.125" style="55" customWidth="1"/>
    <col min="16128" max="16128" width="8.875" style="55" customWidth="1"/>
    <col min="16130" max="16130" width="9" style="55" customWidth="1"/>
    <col min="16131" max="16131" width="9.125" style="55" customWidth="1"/>
    <col min="16132" max="16132" width="9.25" style="55" customWidth="1"/>
    <col min="16133" max="16133" width="10" style="55" customWidth="1"/>
    <col min="16134" max="16134" width="11" style="55" customWidth="1"/>
  </cols>
  <sheetData>
    <row r="2" spans="1:7" ht="12.8" customHeight="1">
      <c r="A2" s="88" t="s">
        <v>157</v>
      </c>
      <c r="B2" s="88"/>
      <c r="C2" s="88"/>
      <c r="D2" s="88"/>
      <c r="E2" s="88"/>
      <c r="F2" s="88"/>
    </row>
    <row r="3" spans="1:7" ht="12.8" customHeight="1">
      <c r="A3" s="106" t="s">
        <v>132</v>
      </c>
      <c r="B3" s="107" t="s">
        <v>133</v>
      </c>
      <c r="C3" s="108" t="s">
        <v>134</v>
      </c>
      <c r="D3" s="109" t="s">
        <v>135</v>
      </c>
      <c r="E3" s="110" t="s">
        <v>136</v>
      </c>
      <c r="F3" s="110"/>
    </row>
    <row r="4" spans="1:7" ht="12.8" customHeight="1">
      <c r="A4" s="106"/>
      <c r="B4" s="107"/>
      <c r="C4" s="108"/>
      <c r="D4" s="109"/>
      <c r="E4" s="111" t="s">
        <v>137</v>
      </c>
      <c r="F4" s="112" t="s">
        <v>138</v>
      </c>
    </row>
    <row r="5" spans="1:7">
      <c r="A5" s="106"/>
      <c r="B5" s="107"/>
      <c r="C5" s="108"/>
      <c r="D5" s="109"/>
      <c r="E5" s="111"/>
      <c r="F5" s="112"/>
    </row>
    <row r="6" spans="1:7" s="61" customFormat="1" ht="37.35">
      <c r="A6" s="113">
        <v>1</v>
      </c>
      <c r="B6" s="56" t="s">
        <v>151</v>
      </c>
      <c r="C6" s="57" t="s">
        <v>139</v>
      </c>
      <c r="D6" s="58">
        <v>2</v>
      </c>
      <c r="E6" s="59">
        <v>79.900000000000006</v>
      </c>
      <c r="F6" s="60">
        <f t="shared" ref="F6:F11" si="0">E6*D6</f>
        <v>159.80000000000001</v>
      </c>
    </row>
    <row r="7" spans="1:7" s="61" customFormat="1" ht="74.650000000000006">
      <c r="A7" s="114">
        <v>2</v>
      </c>
      <c r="B7" s="62" t="s">
        <v>153</v>
      </c>
      <c r="C7" s="63" t="s">
        <v>139</v>
      </c>
      <c r="D7" s="64">
        <v>2</v>
      </c>
      <c r="E7" s="65">
        <v>59.9</v>
      </c>
      <c r="F7" s="66">
        <f t="shared" si="0"/>
        <v>119.8</v>
      </c>
    </row>
    <row r="8" spans="1:7" s="61" customFormat="1" ht="74.650000000000006">
      <c r="A8" s="114">
        <v>3</v>
      </c>
      <c r="B8" s="62" t="s">
        <v>152</v>
      </c>
      <c r="C8" s="63" t="s">
        <v>134</v>
      </c>
      <c r="D8" s="64">
        <v>2</v>
      </c>
      <c r="E8" s="65">
        <v>69.900000000000006</v>
      </c>
      <c r="F8" s="66">
        <f t="shared" si="0"/>
        <v>139.80000000000001</v>
      </c>
    </row>
    <row r="9" spans="1:7" s="61" customFormat="1" ht="24.9">
      <c r="A9" s="114">
        <v>4</v>
      </c>
      <c r="B9" s="62" t="s">
        <v>154</v>
      </c>
      <c r="C9" s="63" t="s">
        <v>140</v>
      </c>
      <c r="D9" s="64">
        <v>5</v>
      </c>
      <c r="E9" s="65">
        <v>7.31</v>
      </c>
      <c r="F9" s="66">
        <f t="shared" si="0"/>
        <v>36.549999999999997</v>
      </c>
    </row>
    <row r="10" spans="1:7" s="61" customFormat="1" ht="62.2">
      <c r="A10" s="114">
        <v>5</v>
      </c>
      <c r="B10" s="62" t="s">
        <v>155</v>
      </c>
      <c r="C10" s="63" t="s">
        <v>134</v>
      </c>
      <c r="D10" s="64">
        <v>1</v>
      </c>
      <c r="E10" s="65">
        <v>89.9</v>
      </c>
      <c r="F10" s="66">
        <f t="shared" si="0"/>
        <v>89.9</v>
      </c>
    </row>
    <row r="11" spans="1:7" s="61" customFormat="1" ht="62.2">
      <c r="A11" s="114">
        <v>6</v>
      </c>
      <c r="B11" s="62" t="s">
        <v>156</v>
      </c>
      <c r="C11" s="63" t="s">
        <v>139</v>
      </c>
      <c r="D11" s="64">
        <v>1</v>
      </c>
      <c r="E11" s="65">
        <v>87.5</v>
      </c>
      <c r="F11" s="66">
        <f t="shared" si="0"/>
        <v>87.5</v>
      </c>
      <c r="G11" s="67"/>
    </row>
    <row r="12" spans="1:7" ht="15.05" thickBot="1">
      <c r="A12" s="115" t="s">
        <v>141</v>
      </c>
      <c r="B12" s="115"/>
      <c r="C12" s="115"/>
      <c r="D12" s="115"/>
      <c r="E12" s="116">
        <f>SUM(F6:F11)</f>
        <v>633.35</v>
      </c>
      <c r="F12" s="116"/>
    </row>
    <row r="13" spans="1:7" ht="17.7" customHeight="1" thickBot="1">
      <c r="A13" s="89" t="s">
        <v>160</v>
      </c>
      <c r="B13" s="89"/>
      <c r="C13" s="89"/>
      <c r="D13" s="89"/>
      <c r="E13" s="89"/>
      <c r="F13" s="89"/>
    </row>
    <row r="14" spans="1:7" ht="25.55" customHeight="1" thickBot="1">
      <c r="A14" s="117" t="s">
        <v>183</v>
      </c>
      <c r="B14" s="117"/>
      <c r="C14" s="117"/>
      <c r="D14" s="117"/>
      <c r="E14" s="118">
        <f>E12/12</f>
        <v>52.779166666666669</v>
      </c>
      <c r="F14" s="118"/>
    </row>
  </sheetData>
  <mergeCells count="13">
    <mergeCell ref="A12:D12"/>
    <mergeCell ref="E12:F12"/>
    <mergeCell ref="A14:D14"/>
    <mergeCell ref="E14:F14"/>
    <mergeCell ref="A2:F2"/>
    <mergeCell ref="A3:A5"/>
    <mergeCell ref="B3:B5"/>
    <mergeCell ref="C3:C5"/>
    <mergeCell ref="D3:D5"/>
    <mergeCell ref="E3:F3"/>
    <mergeCell ref="E4:E5"/>
    <mergeCell ref="F4:F5"/>
    <mergeCell ref="A13:F13"/>
  </mergeCells>
  <printOptions horizontalCentered="1"/>
  <pageMargins left="0.51180555555555596" right="0.51180555555555596" top="1.37777777777778" bottom="0.78749999999999998" header="0.511811023622047" footer="0.511811023622047"/>
  <pageSetup paperSize="9" scale="8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view="pageBreakPreview" zoomScaleNormal="100" workbookViewId="0">
      <selection activeCell="D13" sqref="D13"/>
    </sheetView>
  </sheetViews>
  <sheetFormatPr defaultColWidth="8.625" defaultRowHeight="12.45"/>
  <cols>
    <col min="1" max="1" width="8.875" style="55" customWidth="1"/>
    <col min="2" max="2" width="15.75" style="55" customWidth="1"/>
    <col min="3" max="3" width="15.75" style="68" customWidth="1"/>
    <col min="4" max="4" width="14.625" style="55" customWidth="1"/>
    <col min="5" max="5" width="15.125" style="68" customWidth="1"/>
    <col min="7" max="7" width="14" style="69" customWidth="1"/>
  </cols>
  <sheetData>
    <row r="1" spans="1:7" ht="15.05">
      <c r="A1" s="126" t="s">
        <v>142</v>
      </c>
      <c r="B1" s="127"/>
      <c r="C1" s="127"/>
      <c r="D1" s="127"/>
      <c r="E1" s="127"/>
      <c r="F1" s="127"/>
      <c r="G1" s="128"/>
    </row>
    <row r="3" spans="1:7" s="70" customFormat="1" ht="39.299999999999997">
      <c r="A3" s="121" t="s">
        <v>132</v>
      </c>
      <c r="B3" s="121" t="s">
        <v>143</v>
      </c>
      <c r="C3" s="122" t="s">
        <v>144</v>
      </c>
      <c r="D3" s="121" t="s">
        <v>145</v>
      </c>
      <c r="E3" s="122" t="s">
        <v>146</v>
      </c>
      <c r="F3" s="121" t="s">
        <v>147</v>
      </c>
      <c r="G3" s="122" t="s">
        <v>148</v>
      </c>
    </row>
    <row r="4" spans="1:7" ht="14.4">
      <c r="A4" s="123">
        <v>1</v>
      </c>
      <c r="B4" s="124" t="s">
        <v>158</v>
      </c>
      <c r="C4" s="125">
        <f>PORTEIRO!I151</f>
        <v>3777.8409603214654</v>
      </c>
      <c r="D4" s="123">
        <v>1</v>
      </c>
      <c r="E4" s="125">
        <f>C4*D4</f>
        <v>3777.8409603214654</v>
      </c>
      <c r="F4" s="123">
        <v>1</v>
      </c>
      <c r="G4" s="125">
        <f>E4*F4</f>
        <v>3777.8409603214654</v>
      </c>
    </row>
    <row r="5" spans="1:7" s="3" customFormat="1" ht="14.4">
      <c r="A5" s="119" t="s">
        <v>159</v>
      </c>
      <c r="B5" s="119"/>
      <c r="C5" s="119"/>
      <c r="D5" s="119"/>
      <c r="E5" s="119"/>
      <c r="F5" s="119"/>
      <c r="G5" s="120">
        <f>SUM(G4:G4)</f>
        <v>3777.8409603214654</v>
      </c>
    </row>
    <row r="6" spans="1:7" s="3" customFormat="1" ht="14.4">
      <c r="A6" s="119" t="s">
        <v>149</v>
      </c>
      <c r="B6" s="119"/>
      <c r="C6" s="119"/>
      <c r="D6" s="119"/>
      <c r="E6" s="119"/>
      <c r="F6" s="119"/>
      <c r="G6" s="120">
        <f>G5*12</f>
        <v>45334.091523857584</v>
      </c>
    </row>
  </sheetData>
  <mergeCells count="3">
    <mergeCell ref="A1:G1"/>
    <mergeCell ref="A5:F5"/>
    <mergeCell ref="A6:F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PORTEIRO</vt:lpstr>
      <vt:lpstr>Uniformes</vt:lpstr>
      <vt:lpstr>Quadro-resumo</vt:lpstr>
      <vt:lpstr>PORTEIRO!Area_de_impressao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IN 5/2017</dc:title>
  <dc:subject/>
  <dc:creator>Alvaro.Barbosa@dnpm.gov.br</dc:creator>
  <cp:keywords>Planilha de Custos IN 5/2017</cp:keywords>
  <dc:description/>
  <cp:lastModifiedBy>RH-BRUNO-01</cp:lastModifiedBy>
  <cp:revision>22</cp:revision>
  <cp:lastPrinted>2024-09-23T14:30:26Z</cp:lastPrinted>
  <dcterms:created xsi:type="dcterms:W3CDTF">2010-12-08T17:56:29Z</dcterms:created>
  <dcterms:modified xsi:type="dcterms:W3CDTF">2024-09-23T14:39:28Z</dcterms:modified>
  <dc:language>pt-BR</dc:language>
</cp:coreProperties>
</file>